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150" yWindow="345" windowWidth="18120" windowHeight="10785" firstSheet="14" activeTab="20"/>
  </bookViews>
  <sheets>
    <sheet name="CTR" sheetId="34" state="hidden" r:id="rId1"/>
    <sheet name="MainP" sheetId="38" r:id="rId2"/>
    <sheet name="Enrol" sheetId="22" r:id="rId3"/>
    <sheet name="WU15" sheetId="46" state="hidden" r:id="rId4"/>
    <sheet name="MU17" sheetId="45" state="hidden" r:id="rId5"/>
    <sheet name="WEE" sheetId="47" state="hidden" r:id="rId6"/>
    <sheet name="MES" sheetId="48" state="hidden" r:id="rId7"/>
    <sheet name="MU15" sheetId="51" state="hidden" r:id="rId8"/>
    <sheet name="M17" sheetId="50" state="hidden" r:id="rId9"/>
    <sheet name="MEE" sheetId="49" state="hidden" r:id="rId10"/>
    <sheet name="SL - Sprint" sheetId="12" state="hidden" r:id="rId11"/>
    <sheet name="RLS 01" sheetId="33" r:id="rId12"/>
    <sheet name="RLS 02" sheetId="52" r:id="rId13"/>
    <sheet name="RLS 03" sheetId="53" r:id="rId14"/>
    <sheet name="RLS 04" sheetId="54" r:id="rId15"/>
    <sheet name="RLS 05" sheetId="56" r:id="rId16"/>
    <sheet name="RLS 06" sheetId="57" r:id="rId17"/>
    <sheet name="RLS 07" sheetId="58" r:id="rId18"/>
    <sheet name="RLS 08" sheetId="59" r:id="rId19"/>
    <sheet name="omnium-ELT" sheetId="55" r:id="rId20"/>
    <sheet name="M-scratch-PR" sheetId="61" r:id="rId21"/>
    <sheet name="W-scratch-PR" sheetId="36" r:id="rId22"/>
    <sheet name="Team sprint" sheetId="17" r:id="rId23"/>
    <sheet name="Keirin" sheetId="7" r:id="rId24"/>
    <sheet name="Madison" sheetId="18" r:id="rId25"/>
    <sheet name="500m - 1km" sheetId="60" r:id="rId26"/>
    <sheet name="omnium-YTH" sheetId="44" r:id="rId27"/>
  </sheets>
  <definedNames>
    <definedName name="_xlnm._FilterDatabase" localSheetId="8" hidden="1">'M17'!$B$4:$AA$4</definedName>
    <definedName name="_xlnm._FilterDatabase" localSheetId="9" hidden="1">MEE!$B$5:$AC$39</definedName>
    <definedName name="_xlnm._FilterDatabase" localSheetId="6" hidden="1">MES!$C$5:$AD$26</definedName>
    <definedName name="_xlnm._FilterDatabase" localSheetId="7" hidden="1">'MU15'!$A$4:$N$4</definedName>
    <definedName name="_xlnm._FilterDatabase" localSheetId="4" hidden="1">'MU17'!$A$4:$J$4</definedName>
    <definedName name="_xlnm._FilterDatabase" localSheetId="5" hidden="1">WEE!$B$5:$AA$35</definedName>
    <definedName name="_xlnm._FilterDatabase" localSheetId="3" hidden="1">'WU15'!$A$4:$M$4</definedName>
    <definedName name="aaaaa" localSheetId="25">#REF!</definedName>
    <definedName name="aaaaa" localSheetId="24">#REF!</definedName>
    <definedName name="aaaaa" localSheetId="20">#REF!</definedName>
    <definedName name="aaaaa" localSheetId="19">#REF!</definedName>
    <definedName name="aaaaa" localSheetId="26">#REF!</definedName>
    <definedName name="aaaaa" localSheetId="11">#REF!</definedName>
    <definedName name="aaaaa" localSheetId="12">#REF!</definedName>
    <definedName name="aaaaa" localSheetId="13">#REF!</definedName>
    <definedName name="aaaaa" localSheetId="14">#REF!</definedName>
    <definedName name="aaaaa" localSheetId="15">#REF!</definedName>
    <definedName name="aaaaa" localSheetId="16">#REF!</definedName>
    <definedName name="aaaaa" localSheetId="17">#REF!</definedName>
    <definedName name="aaaaa" localSheetId="18">#REF!</definedName>
    <definedName name="aaaaa" localSheetId="10">#REF!</definedName>
    <definedName name="aaaaa" localSheetId="22">#REF!</definedName>
    <definedName name="aaaaa" localSheetId="21">#REF!</definedName>
    <definedName name="aaaaa">#REF!</definedName>
    <definedName name="_xlnm.Database" localSheetId="25">#REF!</definedName>
    <definedName name="_xlnm.Database" localSheetId="24">#REF!</definedName>
    <definedName name="_xlnm.Database" localSheetId="20">#REF!</definedName>
    <definedName name="_xlnm.Database" localSheetId="19">#REF!</definedName>
    <definedName name="_xlnm.Database" localSheetId="26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0">#REF!</definedName>
    <definedName name="_xlnm.Database" localSheetId="22">#REF!</definedName>
    <definedName name="_xlnm.Database" localSheetId="21">#REF!</definedName>
    <definedName name="_xlnm.Database">#REF!</definedName>
    <definedName name="ggg" localSheetId="25">#REF!</definedName>
    <definedName name="ggg" localSheetId="24">#REF!</definedName>
    <definedName name="ggg" localSheetId="20">#REF!</definedName>
    <definedName name="ggg" localSheetId="19">#REF!</definedName>
    <definedName name="ggg" localSheetId="26">#REF!</definedName>
    <definedName name="ggg" localSheetId="11">#REF!</definedName>
    <definedName name="ggg" localSheetId="12">#REF!</definedName>
    <definedName name="ggg" localSheetId="13">#REF!</definedName>
    <definedName name="ggg" localSheetId="14">#REF!</definedName>
    <definedName name="ggg" localSheetId="15">#REF!</definedName>
    <definedName name="ggg" localSheetId="16">#REF!</definedName>
    <definedName name="ggg" localSheetId="17">#REF!</definedName>
    <definedName name="ggg" localSheetId="18">#REF!</definedName>
    <definedName name="ggg" localSheetId="22">#REF!</definedName>
    <definedName name="ggg" localSheetId="21">#REF!</definedName>
    <definedName name="ggg">#REF!</definedName>
    <definedName name="_xlnm.Print_Area" localSheetId="25">'500m - 1km'!$A$1:$V$56</definedName>
    <definedName name="_xlnm.Print_Area" localSheetId="2">Enrol!$A$1:$AM$97</definedName>
    <definedName name="_xlnm.Print_Area" localSheetId="23">Keirin!$A$1:$AQ$53</definedName>
    <definedName name="_xlnm.Print_Area" localSheetId="20">'M-scratch-PR'!$A$1:$V$70</definedName>
    <definedName name="_xlnm.Print_Area" localSheetId="19">'omnium-ELT'!$A$1:$DF$92</definedName>
    <definedName name="_xlnm.Print_Area" localSheetId="11">'RLS 01'!$A$1:$AP$52</definedName>
    <definedName name="_xlnm.Print_Area" localSheetId="12">'RLS 02'!$U$1:$AO$52</definedName>
    <definedName name="_xlnm.Print_Area" localSheetId="13">'RLS 03'!$U$1:$AO$52</definedName>
    <definedName name="_xlnm.Print_Area" localSheetId="14">'RLS 04'!$U$1:$AO$52</definedName>
    <definedName name="_xlnm.Print_Area" localSheetId="15">'RLS 05'!$U$1:$AO$52</definedName>
    <definedName name="_xlnm.Print_Area" localSheetId="16">'RLS 06'!$U$1:$AO$52</definedName>
    <definedName name="_xlnm.Print_Area" localSheetId="17">'RLS 07'!$U$1:$AO$52</definedName>
    <definedName name="_xlnm.Print_Area" localSheetId="18">'RLS 08'!$U$1:$BL$52</definedName>
    <definedName name="_xlnm.Print_Area" localSheetId="10">'SL - Sprint'!$A$1:$AA$33</definedName>
    <definedName name="_xlnm.Print_Area" localSheetId="5">WEE!$B$1:$X$35</definedName>
    <definedName name="_xlnm.Print_Area" localSheetId="21">'W-scratch-PR'!$A$1:$V$70</definedName>
  </definedNames>
  <calcPr calcId="125725"/>
  <fileRecoveryPr autoRecover="0"/>
</workbook>
</file>

<file path=xl/calcChain.xml><?xml version="1.0" encoding="utf-8"?>
<calcChain xmlns="http://schemas.openxmlformats.org/spreadsheetml/2006/main">
  <c r="AO17" i="18"/>
  <c r="AO16"/>
  <c r="AO14"/>
  <c r="AO20"/>
  <c r="AO22"/>
  <c r="AO23"/>
  <c r="AO24"/>
  <c r="AO12"/>
  <c r="AO11"/>
  <c r="AO13"/>
  <c r="AO21"/>
  <c r="AO19"/>
  <c r="AO18"/>
  <c r="AO15"/>
  <c r="DG81" i="55"/>
  <c r="DG80"/>
  <c r="DZ79"/>
  <c r="DG79"/>
  <c r="DE79"/>
  <c r="EA79" s="1"/>
  <c r="DF79" s="1"/>
  <c r="DZ78"/>
  <c r="EA78" s="1"/>
  <c r="DF78" s="1"/>
  <c r="DG78"/>
  <c r="DE78"/>
  <c r="DZ77"/>
  <c r="EA77" s="1"/>
  <c r="DF77" s="1"/>
  <c r="DG77"/>
  <c r="DE77"/>
  <c r="DZ76"/>
  <c r="DG76"/>
  <c r="DE76"/>
  <c r="EA76" s="1"/>
  <c r="DF76" s="1"/>
  <c r="DZ75"/>
  <c r="DG75"/>
  <c r="DE75"/>
  <c r="EA75" s="1"/>
  <c r="DF75" s="1"/>
  <c r="DZ74"/>
  <c r="EA74" s="1"/>
  <c r="DF74" s="1"/>
  <c r="DG74"/>
  <c r="DE74"/>
  <c r="DZ73"/>
  <c r="EA73" s="1"/>
  <c r="DF73" s="1"/>
  <c r="DG73"/>
  <c r="DE73"/>
  <c r="DZ72"/>
  <c r="DG72"/>
  <c r="DE72"/>
  <c r="EA72" s="1"/>
  <c r="DF72" s="1"/>
  <c r="DZ71"/>
  <c r="DG71"/>
  <c r="DE71"/>
  <c r="EA71" s="1"/>
  <c r="DF71" s="1"/>
  <c r="DZ70"/>
  <c r="EA70" s="1"/>
  <c r="DF70" s="1"/>
  <c r="DG70"/>
  <c r="DE70"/>
  <c r="DZ69"/>
  <c r="EA69" s="1"/>
  <c r="DF69" s="1"/>
  <c r="DG69"/>
  <c r="DE69"/>
  <c r="DZ68"/>
  <c r="DG68"/>
  <c r="DE68"/>
  <c r="EA68" s="1"/>
  <c r="DF68" s="1"/>
  <c r="DZ67"/>
  <c r="DG67"/>
  <c r="DE67"/>
  <c r="EA67" s="1"/>
  <c r="DF67" s="1"/>
  <c r="DZ66"/>
  <c r="EA66" s="1"/>
  <c r="DF66" s="1"/>
  <c r="DG66"/>
  <c r="DE66"/>
  <c r="DZ65"/>
  <c r="EA65" s="1"/>
  <c r="DF65" s="1"/>
  <c r="DG65"/>
  <c r="DE65"/>
  <c r="DZ64"/>
  <c r="DG64"/>
  <c r="DE64"/>
  <c r="EA64" s="1"/>
  <c r="DF64" s="1"/>
  <c r="DZ63"/>
  <c r="DG63"/>
  <c r="DE63"/>
  <c r="EA63" s="1"/>
  <c r="DF63" s="1"/>
  <c r="DZ62"/>
  <c r="EA62" s="1"/>
  <c r="DF62" s="1"/>
  <c r="DG62"/>
  <c r="DE62"/>
  <c r="DZ61"/>
  <c r="EA61" s="1"/>
  <c r="DF61" s="1"/>
  <c r="DG61"/>
  <c r="DE61"/>
  <c r="DZ60"/>
  <c r="DG60"/>
  <c r="DE60"/>
  <c r="EA60" s="1"/>
  <c r="DF60" s="1"/>
  <c r="DZ59"/>
  <c r="DG59"/>
  <c r="DE59"/>
  <c r="EA59" s="1"/>
  <c r="DF59" s="1"/>
  <c r="DZ58"/>
  <c r="EA58" s="1"/>
  <c r="DF58" s="1"/>
  <c r="DG58"/>
  <c r="DE58"/>
  <c r="AP53" i="61" l="1"/>
  <c r="U53" s="1"/>
  <c r="AP45"/>
  <c r="U45" s="1"/>
  <c r="AP63"/>
  <c r="U63" s="1"/>
  <c r="AP56"/>
  <c r="U56" s="1"/>
  <c r="AP48"/>
  <c r="U48" s="1"/>
  <c r="AP57"/>
  <c r="U57" s="1"/>
  <c r="AP50"/>
  <c r="U50" s="1"/>
  <c r="AP60"/>
  <c r="U60" s="1"/>
  <c r="AP55"/>
  <c r="U55" s="1"/>
  <c r="AP67"/>
  <c r="U67" s="1"/>
  <c r="AP51"/>
  <c r="U51" s="1"/>
  <c r="AP44"/>
  <c r="U44" s="1"/>
  <c r="AP49"/>
  <c r="U49" s="1"/>
  <c r="AP52"/>
  <c r="U52" s="1"/>
  <c r="AP65"/>
  <c r="U65" s="1"/>
  <c r="AP43"/>
  <c r="U43" s="1"/>
  <c r="AP66"/>
  <c r="U66" s="1"/>
  <c r="AP47"/>
  <c r="U47" s="1"/>
  <c r="AP64"/>
  <c r="U64" s="1"/>
  <c r="AP68"/>
  <c r="U68" s="1"/>
  <c r="AP59"/>
  <c r="U59" s="1"/>
  <c r="AP54"/>
  <c r="U54" s="1"/>
  <c r="AP46"/>
  <c r="U46" s="1"/>
  <c r="AP61"/>
  <c r="U61" s="1"/>
  <c r="AP62"/>
  <c r="U62" s="1"/>
  <c r="AP58"/>
  <c r="U58" s="1"/>
  <c r="CI106" i="44" l="1"/>
  <c r="CI105"/>
  <c r="CI107"/>
  <c r="CI112"/>
  <c r="CI108"/>
  <c r="CI110"/>
  <c r="CI116"/>
  <c r="CI118"/>
  <c r="CI111"/>
  <c r="CI109"/>
  <c r="CI113"/>
  <c r="CI115"/>
  <c r="CI114"/>
  <c r="CI117"/>
  <c r="CI119"/>
  <c r="CI104"/>
  <c r="CI95" l="1"/>
  <c r="CI49"/>
  <c r="CI2"/>
  <c r="BM95"/>
  <c r="BM49"/>
  <c r="BM2"/>
  <c r="AQ95"/>
  <c r="AQ49"/>
  <c r="AQ2"/>
  <c r="U95"/>
  <c r="U49"/>
  <c r="U2"/>
  <c r="V2" i="60"/>
  <c r="K2"/>
  <c r="Z2" i="18"/>
  <c r="M2"/>
  <c r="AP2" i="7"/>
  <c r="W2"/>
  <c r="L2" i="17"/>
  <c r="V2" i="36"/>
  <c r="K2"/>
  <c r="V2" i="61"/>
  <c r="K2"/>
  <c r="DF49" i="55"/>
  <c r="DF2"/>
  <c r="CI49"/>
  <c r="BM49"/>
  <c r="BM2"/>
  <c r="AQ49"/>
  <c r="AQ2"/>
  <c r="U49"/>
  <c r="U2"/>
  <c r="AN2" i="58"/>
  <c r="AN2" i="57"/>
  <c r="AN2" i="56"/>
  <c r="AN2" i="54"/>
  <c r="AN2" i="53"/>
  <c r="AN2" i="52"/>
  <c r="AN2" i="33"/>
  <c r="S2"/>
  <c r="AA2" i="12"/>
  <c r="AM1" i="22"/>
  <c r="L3" i="60"/>
  <c r="M2"/>
  <c r="BM81" i="55"/>
  <c r="BM80"/>
  <c r="BM79"/>
  <c r="BM78"/>
  <c r="BM77"/>
  <c r="BM76"/>
  <c r="BM75"/>
  <c r="BM74"/>
  <c r="BM73"/>
  <c r="BM72"/>
  <c r="BM71"/>
  <c r="BM70"/>
  <c r="BM69"/>
  <c r="BM68"/>
  <c r="BM67"/>
  <c r="BM66"/>
  <c r="BM65"/>
  <c r="BM64"/>
  <c r="BM63"/>
  <c r="BM62"/>
  <c r="BM61"/>
  <c r="BM60"/>
  <c r="BM59"/>
  <c r="BM58"/>
  <c r="L3" i="61"/>
  <c r="A3"/>
  <c r="M2"/>
  <c r="B2"/>
  <c r="CI81" i="55"/>
  <c r="CI80"/>
  <c r="CI78"/>
  <c r="CI79"/>
  <c r="CI68"/>
  <c r="CI76"/>
  <c r="CI77"/>
  <c r="CI65"/>
  <c r="CI72"/>
  <c r="CI69"/>
  <c r="CI67"/>
  <c r="CI74"/>
  <c r="CI70"/>
  <c r="CI62"/>
  <c r="CI75"/>
  <c r="CI64"/>
  <c r="CI61"/>
  <c r="CI73"/>
  <c r="CI71"/>
  <c r="CI66"/>
  <c r="CI63"/>
  <c r="CI60"/>
  <c r="CI59"/>
  <c r="CI58"/>
  <c r="CI83" i="44"/>
  <c r="CI84"/>
  <c r="CI86"/>
  <c r="CI85"/>
  <c r="CI87"/>
  <c r="CI82"/>
  <c r="AH28" i="7"/>
  <c r="AH27"/>
  <c r="AH26"/>
  <c r="AH25"/>
  <c r="AH24"/>
  <c r="AH23"/>
  <c r="AH17"/>
  <c r="AH16"/>
  <c r="AH15"/>
  <c r="AH14"/>
  <c r="AH13"/>
  <c r="AH12"/>
  <c r="Z16"/>
  <c r="Z28"/>
  <c r="Z27"/>
  <c r="Z26"/>
  <c r="Z25"/>
  <c r="Z24"/>
  <c r="Z23"/>
  <c r="Z17"/>
  <c r="Z15"/>
  <c r="Z14"/>
  <c r="Z13"/>
  <c r="Z12"/>
  <c r="Q12"/>
  <c r="Q28"/>
  <c r="Q27"/>
  <c r="Q26"/>
  <c r="Q25"/>
  <c r="Q24"/>
  <c r="Q23"/>
  <c r="Q18"/>
  <c r="Q17"/>
  <c r="Q16"/>
  <c r="Q15"/>
  <c r="Q14"/>
  <c r="Q13"/>
  <c r="I37"/>
  <c r="I35"/>
  <c r="I33"/>
  <c r="I28"/>
  <c r="I26"/>
  <c r="I24"/>
  <c r="I17"/>
  <c r="I13"/>
  <c r="C32"/>
  <c r="I12" s="1"/>
  <c r="C33"/>
  <c r="I23" s="1"/>
  <c r="C34"/>
  <c r="C35"/>
  <c r="I34" s="1"/>
  <c r="C36"/>
  <c r="C37"/>
  <c r="C38"/>
  <c r="I14" s="1"/>
  <c r="C39"/>
  <c r="I25" s="1"/>
  <c r="C40"/>
  <c r="C41"/>
  <c r="I36" s="1"/>
  <c r="C42"/>
  <c r="C43"/>
  <c r="I15" s="1"/>
  <c r="C44"/>
  <c r="I16" s="1"/>
  <c r="C45"/>
  <c r="I27" s="1"/>
  <c r="C46"/>
  <c r="C47"/>
  <c r="I38" s="1"/>
  <c r="C48"/>
  <c r="C49"/>
  <c r="C50"/>
  <c r="I29" s="1"/>
  <c r="BO96" i="44"/>
  <c r="BP95"/>
  <c r="BO50"/>
  <c r="BP49"/>
  <c r="BO3"/>
  <c r="BP2"/>
  <c r="CI73"/>
  <c r="CI72"/>
  <c r="CI70"/>
  <c r="CI71"/>
  <c r="CI66"/>
  <c r="CI67"/>
  <c r="CI68"/>
  <c r="CI69"/>
  <c r="CI64"/>
  <c r="CI65"/>
  <c r="CI63"/>
  <c r="CI61"/>
  <c r="CI62"/>
  <c r="CI60"/>
  <c r="CI59"/>
  <c r="CI58"/>
  <c r="CI26"/>
  <c r="CI25"/>
  <c r="CI19"/>
  <c r="CI23"/>
  <c r="CI24"/>
  <c r="CI18"/>
  <c r="CI21"/>
  <c r="CI22"/>
  <c r="CI20"/>
  <c r="CI14"/>
  <c r="CI17"/>
  <c r="CI16"/>
  <c r="CI15"/>
  <c r="CI13"/>
  <c r="CI11"/>
  <c r="CI12"/>
  <c r="AS50"/>
  <c r="AT49"/>
  <c r="A3" i="17"/>
  <c r="B2"/>
  <c r="A3" i="60"/>
  <c r="B2"/>
  <c r="CK50" i="55"/>
  <c r="BO50"/>
  <c r="CL49"/>
  <c r="BP49"/>
  <c r="AS50"/>
  <c r="AT49"/>
  <c r="W50"/>
  <c r="X49"/>
  <c r="A50"/>
  <c r="B49"/>
  <c r="AQ68"/>
  <c r="AQ67"/>
  <c r="AQ80"/>
  <c r="AQ73"/>
  <c r="AQ66"/>
  <c r="AQ75"/>
  <c r="AQ70"/>
  <c r="AQ79"/>
  <c r="AQ76"/>
  <c r="AQ78"/>
  <c r="AQ62"/>
  <c r="AQ61"/>
  <c r="AQ63"/>
  <c r="AQ64"/>
  <c r="AQ65"/>
  <c r="AQ69"/>
  <c r="AQ77"/>
  <c r="AQ60"/>
  <c r="AQ72"/>
  <c r="AQ59"/>
  <c r="AQ71"/>
  <c r="AQ58"/>
  <c r="AQ74"/>
  <c r="AQ81"/>
  <c r="DG11"/>
  <c r="DG13"/>
  <c r="DG19"/>
  <c r="DG14"/>
  <c r="DG17"/>
  <c r="DG16"/>
  <c r="DG15"/>
  <c r="DG20"/>
  <c r="DG21"/>
  <c r="DG24"/>
  <c r="DG18"/>
  <c r="DG22"/>
  <c r="DG25"/>
  <c r="DG26"/>
  <c r="DG27"/>
  <c r="DG23"/>
  <c r="DG28"/>
  <c r="DG29"/>
  <c r="DG33"/>
  <c r="DG30"/>
  <c r="DG32"/>
  <c r="DG31"/>
  <c r="DG36"/>
  <c r="DG35"/>
  <c r="DG34"/>
  <c r="DG12"/>
  <c r="BP2"/>
  <c r="BO3"/>
  <c r="CI2"/>
  <c r="DZ11"/>
  <c r="DZ13"/>
  <c r="DZ19"/>
  <c r="DZ14"/>
  <c r="DZ17"/>
  <c r="DZ16"/>
  <c r="DZ15"/>
  <c r="DZ20"/>
  <c r="DZ24"/>
  <c r="DZ21"/>
  <c r="DZ22"/>
  <c r="DZ25"/>
  <c r="DZ26"/>
  <c r="DZ27"/>
  <c r="DZ18"/>
  <c r="DZ23"/>
  <c r="DZ28"/>
  <c r="DZ29"/>
  <c r="DZ33"/>
  <c r="DZ30"/>
  <c r="DZ32"/>
  <c r="DZ31"/>
  <c r="DZ36"/>
  <c r="DZ35"/>
  <c r="DZ34"/>
  <c r="DZ12"/>
  <c r="DE12"/>
  <c r="DE11"/>
  <c r="DE13"/>
  <c r="DE19"/>
  <c r="DE14"/>
  <c r="DE17"/>
  <c r="DE16"/>
  <c r="DE15"/>
  <c r="DE20"/>
  <c r="DE24"/>
  <c r="DE21"/>
  <c r="DE22"/>
  <c r="DE25"/>
  <c r="DE26"/>
  <c r="DE27"/>
  <c r="DE18"/>
  <c r="DE23"/>
  <c r="DE28"/>
  <c r="DE29"/>
  <c r="DE33"/>
  <c r="DE30"/>
  <c r="DE32"/>
  <c r="DE31"/>
  <c r="DE36"/>
  <c r="DE35"/>
  <c r="DE34"/>
  <c r="AF52" i="59"/>
  <c r="AF51"/>
  <c r="AF48"/>
  <c r="AF47"/>
  <c r="Y15"/>
  <c r="AB19" s="1"/>
  <c r="V15"/>
  <c r="AF19" s="1"/>
  <c r="Y14"/>
  <c r="V27" s="1"/>
  <c r="Y33" s="1"/>
  <c r="V38" s="1"/>
  <c r="V14"/>
  <c r="Y27" s="1"/>
  <c r="V33" s="1"/>
  <c r="AB38" s="1"/>
  <c r="AL11"/>
  <c r="AI19" s="1"/>
  <c r="AI11"/>
  <c r="AL19" s="1"/>
  <c r="AF11"/>
  <c r="AF23" s="1"/>
  <c r="AB42" s="1"/>
  <c r="AB11"/>
  <c r="AB23" s="1"/>
  <c r="V42" s="1"/>
  <c r="Y11"/>
  <c r="Y23" s="1"/>
  <c r="Y31" s="1"/>
  <c r="V11"/>
  <c r="AB18" s="1"/>
  <c r="AF24" s="1"/>
  <c r="V32" s="1"/>
  <c r="AL10"/>
  <c r="Y26" s="1"/>
  <c r="V43" s="1"/>
  <c r="V51" s="1"/>
  <c r="AI10"/>
  <c r="V26" s="1"/>
  <c r="AB43" s="1"/>
  <c r="V48" s="1"/>
  <c r="AF10"/>
  <c r="AL18" s="1"/>
  <c r="V24" s="1"/>
  <c r="V31" s="1"/>
  <c r="AB10"/>
  <c r="AI18" s="1"/>
  <c r="Y24" s="1"/>
  <c r="AB37" s="1"/>
  <c r="V52" s="1"/>
  <c r="Y10"/>
  <c r="AF18" s="1"/>
  <c r="AB24" s="1"/>
  <c r="Y32" s="1"/>
  <c r="V10"/>
  <c r="V23" s="1"/>
  <c r="V37" s="1"/>
  <c r="V47" s="1"/>
  <c r="AS3"/>
  <c r="V3"/>
  <c r="A3"/>
  <c r="BK2"/>
  <c r="AU2"/>
  <c r="AN2"/>
  <c r="X2"/>
  <c r="C2"/>
  <c r="AF48" i="58"/>
  <c r="AF47"/>
  <c r="AF52"/>
  <c r="AF51"/>
  <c r="CK3" i="55"/>
  <c r="CL2"/>
  <c r="L3" i="36"/>
  <c r="M2"/>
  <c r="AL19" i="58"/>
  <c r="Y15"/>
  <c r="AB19" s="1"/>
  <c r="V15"/>
  <c r="AF19" s="1"/>
  <c r="Y14"/>
  <c r="V27" s="1"/>
  <c r="Y33" s="1"/>
  <c r="V38" s="1"/>
  <c r="V14"/>
  <c r="Y27" s="1"/>
  <c r="V33" s="1"/>
  <c r="AB38" s="1"/>
  <c r="AL11"/>
  <c r="AI19" s="1"/>
  <c r="AI11"/>
  <c r="AF11"/>
  <c r="AF23" s="1"/>
  <c r="AB42" s="1"/>
  <c r="AB11"/>
  <c r="AB23" s="1"/>
  <c r="V42" s="1"/>
  <c r="Y11"/>
  <c r="Y23" s="1"/>
  <c r="Y31" s="1"/>
  <c r="V11"/>
  <c r="AB18" s="1"/>
  <c r="AF24" s="1"/>
  <c r="V32" s="1"/>
  <c r="AL10"/>
  <c r="Y26" s="1"/>
  <c r="V43" s="1"/>
  <c r="V51" s="1"/>
  <c r="AI10"/>
  <c r="V26" s="1"/>
  <c r="AB43" s="1"/>
  <c r="V48" s="1"/>
  <c r="AF10"/>
  <c r="AL18" s="1"/>
  <c r="V24" s="1"/>
  <c r="V31" s="1"/>
  <c r="AB10"/>
  <c r="AI18" s="1"/>
  <c r="Y24" s="1"/>
  <c r="AB37" s="1"/>
  <c r="V52" s="1"/>
  <c r="Y10"/>
  <c r="AF18" s="1"/>
  <c r="AB24" s="1"/>
  <c r="Y32" s="1"/>
  <c r="V10"/>
  <c r="V23" s="1"/>
  <c r="V37" s="1"/>
  <c r="V47" s="1"/>
  <c r="V3"/>
  <c r="A3"/>
  <c r="X2"/>
  <c r="C2"/>
  <c r="AQ87" i="44"/>
  <c r="AQ86"/>
  <c r="AQ85"/>
  <c r="AQ84"/>
  <c r="AQ83"/>
  <c r="AQ82"/>
  <c r="BM86"/>
  <c r="BM85"/>
  <c r="BM87"/>
  <c r="BM84"/>
  <c r="BM82"/>
  <c r="BM83"/>
  <c r="AS3" i="55"/>
  <c r="AT2"/>
  <c r="V27" i="57"/>
  <c r="Y33" s="1"/>
  <c r="V38" s="1"/>
  <c r="AL37" s="1"/>
  <c r="AI19"/>
  <c r="Y15"/>
  <c r="AB19" s="1"/>
  <c r="V15"/>
  <c r="AF19" s="1"/>
  <c r="Y14"/>
  <c r="V14"/>
  <c r="Y27"/>
  <c r="V33" s="1"/>
  <c r="AB38" s="1"/>
  <c r="AL38" s="1"/>
  <c r="AL11"/>
  <c r="AI11"/>
  <c r="AL19" s="1"/>
  <c r="AF11"/>
  <c r="AF23" s="1"/>
  <c r="AB42" s="1"/>
  <c r="AL39" s="1"/>
  <c r="AB11"/>
  <c r="AB23" s="1"/>
  <c r="V42" s="1"/>
  <c r="AL36" s="1"/>
  <c r="Y11"/>
  <c r="Y23" s="1"/>
  <c r="Y31" s="1"/>
  <c r="V11"/>
  <c r="AB18" s="1"/>
  <c r="AF24" s="1"/>
  <c r="V32" s="1"/>
  <c r="AL10"/>
  <c r="Y26" s="1"/>
  <c r="V43" s="1"/>
  <c r="V51" s="1"/>
  <c r="AI10"/>
  <c r="V26" s="1"/>
  <c r="AB43" s="1"/>
  <c r="V48" s="1"/>
  <c r="AF10"/>
  <c r="AL18"/>
  <c r="V24" s="1"/>
  <c r="V31" s="1"/>
  <c r="AB10"/>
  <c r="AI18"/>
  <c r="Y24" s="1"/>
  <c r="AB37" s="1"/>
  <c r="V52" s="1"/>
  <c r="Y10"/>
  <c r="AF18"/>
  <c r="AB24" s="1"/>
  <c r="Y32" s="1"/>
  <c r="V10"/>
  <c r="V23"/>
  <c r="V37" s="1"/>
  <c r="V47" s="1"/>
  <c r="V3"/>
  <c r="A3"/>
  <c r="X2"/>
  <c r="C2"/>
  <c r="AL29" i="54"/>
  <c r="BM34" i="55"/>
  <c r="BM35"/>
  <c r="BM36"/>
  <c r="BM32"/>
  <c r="BM30"/>
  <c r="BM33"/>
  <c r="BM28"/>
  <c r="BM29"/>
  <c r="BM22"/>
  <c r="BM31"/>
  <c r="BM23"/>
  <c r="BM20"/>
  <c r="BM24"/>
  <c r="BM27"/>
  <c r="BM25"/>
  <c r="BM21"/>
  <c r="BM26"/>
  <c r="BM18"/>
  <c r="BM16"/>
  <c r="BM14"/>
  <c r="BM15"/>
  <c r="BM19"/>
  <c r="BM17"/>
  <c r="BM13"/>
  <c r="BM11"/>
  <c r="BM12"/>
  <c r="AS96" i="44"/>
  <c r="AT95"/>
  <c r="W96"/>
  <c r="X95"/>
  <c r="A96"/>
  <c r="B95"/>
  <c r="AQ21" i="55"/>
  <c r="AQ16"/>
  <c r="AQ24"/>
  <c r="AQ17"/>
  <c r="AQ18"/>
  <c r="AQ14"/>
  <c r="AQ33"/>
  <c r="AQ37"/>
  <c r="AQ19"/>
  <c r="AB23" i="56"/>
  <c r="V42"/>
  <c r="V51"/>
  <c r="Y15"/>
  <c r="AB19"/>
  <c r="V15"/>
  <c r="AF19"/>
  <c r="Y14"/>
  <c r="V27"/>
  <c r="Y33"/>
  <c r="V14"/>
  <c r="Y27"/>
  <c r="V33"/>
  <c r="AB38"/>
  <c r="AL11"/>
  <c r="AI19"/>
  <c r="AI11"/>
  <c r="AL19"/>
  <c r="AF11"/>
  <c r="AF23"/>
  <c r="AB42"/>
  <c r="V48"/>
  <c r="AB11"/>
  <c r="Y11"/>
  <c r="Y23"/>
  <c r="Y31"/>
  <c r="V11"/>
  <c r="AB18"/>
  <c r="AF24"/>
  <c r="V32"/>
  <c r="AL10"/>
  <c r="Y26"/>
  <c r="V43"/>
  <c r="AL36"/>
  <c r="AI10"/>
  <c r="V26"/>
  <c r="AB43"/>
  <c r="AL39"/>
  <c r="AF10"/>
  <c r="AL18"/>
  <c r="V24"/>
  <c r="V31"/>
  <c r="AB10"/>
  <c r="AI18"/>
  <c r="Y24"/>
  <c r="AB37"/>
  <c r="AL38"/>
  <c r="Y10"/>
  <c r="AF18"/>
  <c r="AB24"/>
  <c r="Y32"/>
  <c r="V10"/>
  <c r="V23"/>
  <c r="V37"/>
  <c r="AL37"/>
  <c r="V3"/>
  <c r="A3"/>
  <c r="X2"/>
  <c r="C2"/>
  <c r="AB43" i="54"/>
  <c r="Y32"/>
  <c r="AS3" i="44"/>
  <c r="AT2"/>
  <c r="BM115"/>
  <c r="BM117"/>
  <c r="BM118"/>
  <c r="BM114"/>
  <c r="BM116"/>
  <c r="BM111"/>
  <c r="BM113"/>
  <c r="BM112"/>
  <c r="BM110"/>
  <c r="BM109"/>
  <c r="BM108"/>
  <c r="BM107"/>
  <c r="BM105"/>
  <c r="BM106"/>
  <c r="BM104"/>
  <c r="BM71"/>
  <c r="BM72"/>
  <c r="BM73"/>
  <c r="BM69"/>
  <c r="BM68"/>
  <c r="BM63"/>
  <c r="BM65"/>
  <c r="BM70"/>
  <c r="BM67"/>
  <c r="BM64"/>
  <c r="BM66"/>
  <c r="BM62"/>
  <c r="BM61"/>
  <c r="BM60"/>
  <c r="BM59"/>
  <c r="BM58"/>
  <c r="BM33"/>
  <c r="BM32"/>
  <c r="BM31"/>
  <c r="BM27"/>
  <c r="BM28"/>
  <c r="BM30"/>
  <c r="BM29"/>
  <c r="BM22"/>
  <c r="BM26"/>
  <c r="BM20"/>
  <c r="BM25"/>
  <c r="BM23"/>
  <c r="BM24"/>
  <c r="BM19"/>
  <c r="BM21"/>
  <c r="BM17"/>
  <c r="BM18"/>
  <c r="BM15"/>
  <c r="BM12"/>
  <c r="BM14"/>
  <c r="BM13"/>
  <c r="BM11"/>
  <c r="BM16"/>
  <c r="AQ35" i="55"/>
  <c r="AQ12"/>
  <c r="AQ29"/>
  <c r="AQ11"/>
  <c r="AQ36"/>
  <c r="AQ32"/>
  <c r="AQ26"/>
  <c r="AQ30"/>
  <c r="AQ31"/>
  <c r="AQ13"/>
  <c r="AQ34"/>
  <c r="AQ25"/>
  <c r="AQ23"/>
  <c r="AQ20"/>
  <c r="AQ27"/>
  <c r="AQ22"/>
  <c r="AQ28"/>
  <c r="AQ15"/>
  <c r="W3"/>
  <c r="A3"/>
  <c r="X2"/>
  <c r="B2"/>
  <c r="V27" i="54"/>
  <c r="Y33"/>
  <c r="V38"/>
  <c r="Y15"/>
  <c r="AB19"/>
  <c r="V15"/>
  <c r="AF19"/>
  <c r="Y14"/>
  <c r="V14"/>
  <c r="Y27"/>
  <c r="V33"/>
  <c r="AL11"/>
  <c r="AI19"/>
  <c r="AI11"/>
  <c r="AL19"/>
  <c r="AF11"/>
  <c r="AF23"/>
  <c r="AB11"/>
  <c r="AB23"/>
  <c r="Y11"/>
  <c r="Y23"/>
  <c r="Y31"/>
  <c r="V11"/>
  <c r="AB18"/>
  <c r="AF24"/>
  <c r="V32"/>
  <c r="AL10"/>
  <c r="Y26"/>
  <c r="AI10"/>
  <c r="V26"/>
  <c r="AF10"/>
  <c r="AL18"/>
  <c r="V24"/>
  <c r="V31"/>
  <c r="AB38"/>
  <c r="AB10"/>
  <c r="AI18"/>
  <c r="Y24"/>
  <c r="AB37"/>
  <c r="Y10"/>
  <c r="AF18"/>
  <c r="AB24"/>
  <c r="V10"/>
  <c r="V23"/>
  <c r="V3"/>
  <c r="A3"/>
  <c r="X2"/>
  <c r="C2"/>
  <c r="AF24" i="53"/>
  <c r="Y26"/>
  <c r="V26"/>
  <c r="V23"/>
  <c r="V31"/>
  <c r="AQ105" i="44"/>
  <c r="AQ106"/>
  <c r="AQ107"/>
  <c r="AQ108"/>
  <c r="AQ109"/>
  <c r="AQ110"/>
  <c r="AQ111"/>
  <c r="AQ112"/>
  <c r="AQ113"/>
  <c r="AQ114"/>
  <c r="AQ115"/>
  <c r="AQ116"/>
  <c r="AQ117"/>
  <c r="AQ118"/>
  <c r="AQ119"/>
  <c r="AQ104"/>
  <c r="Y15" i="53"/>
  <c r="AB19"/>
  <c r="V15"/>
  <c r="AF19"/>
  <c r="Y14"/>
  <c r="V27"/>
  <c r="AB43"/>
  <c r="AL39"/>
  <c r="V14"/>
  <c r="Y27"/>
  <c r="AL11"/>
  <c r="AI19"/>
  <c r="AI11"/>
  <c r="AL19"/>
  <c r="AF11"/>
  <c r="AF23"/>
  <c r="AB11"/>
  <c r="AB23"/>
  <c r="Y11"/>
  <c r="Y23"/>
  <c r="V11"/>
  <c r="AB18"/>
  <c r="AL10"/>
  <c r="AI10"/>
  <c r="AF10"/>
  <c r="AB10"/>
  <c r="Y10"/>
  <c r="V10"/>
  <c r="V3"/>
  <c r="A3"/>
  <c r="X2"/>
  <c r="C2"/>
  <c r="AB19" i="52"/>
  <c r="AQ59" i="44"/>
  <c r="AQ60"/>
  <c r="AQ61"/>
  <c r="AQ62"/>
  <c r="AQ63"/>
  <c r="AQ64"/>
  <c r="AQ65"/>
  <c r="AQ66"/>
  <c r="AQ67"/>
  <c r="AQ68"/>
  <c r="AQ69"/>
  <c r="AQ70"/>
  <c r="AQ71"/>
  <c r="AQ72"/>
  <c r="AQ73"/>
  <c r="AQ58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11"/>
  <c r="X49"/>
  <c r="W3"/>
  <c r="X2"/>
  <c r="W50"/>
  <c r="A50"/>
  <c r="B49"/>
  <c r="Y15" i="52"/>
  <c r="V27"/>
  <c r="AB43"/>
  <c r="AL39"/>
  <c r="V15"/>
  <c r="Y14"/>
  <c r="V14"/>
  <c r="Y27"/>
  <c r="V43"/>
  <c r="AL36"/>
  <c r="AL11"/>
  <c r="AI19"/>
  <c r="Y24"/>
  <c r="Y31"/>
  <c r="AL31"/>
  <c r="AI11"/>
  <c r="AL19"/>
  <c r="AF11"/>
  <c r="AB11"/>
  <c r="Y11"/>
  <c r="V11"/>
  <c r="AB18"/>
  <c r="AL10"/>
  <c r="Y26"/>
  <c r="V33"/>
  <c r="AL30"/>
  <c r="AI10"/>
  <c r="V26"/>
  <c r="Y33"/>
  <c r="V38"/>
  <c r="V47"/>
  <c r="AF10"/>
  <c r="AF23"/>
  <c r="AB42"/>
  <c r="V48"/>
  <c r="AB10"/>
  <c r="AB23"/>
  <c r="V42"/>
  <c r="V51"/>
  <c r="Y10"/>
  <c r="Y23"/>
  <c r="AB37"/>
  <c r="AL38"/>
  <c r="V10"/>
  <c r="V23"/>
  <c r="V31"/>
  <c r="AB38"/>
  <c r="V52"/>
  <c r="V3"/>
  <c r="A3"/>
  <c r="X2"/>
  <c r="C2"/>
  <c r="Y15" i="33"/>
  <c r="Y14"/>
  <c r="V15"/>
  <c r="V14"/>
  <c r="Y27"/>
  <c r="V43"/>
  <c r="AL36"/>
  <c r="AL11"/>
  <c r="AL10"/>
  <c r="AI11"/>
  <c r="AL19"/>
  <c r="V24"/>
  <c r="V37"/>
  <c r="AL37"/>
  <c r="AI10"/>
  <c r="V26"/>
  <c r="Y33"/>
  <c r="V38"/>
  <c r="V47"/>
  <c r="AF11"/>
  <c r="AL18"/>
  <c r="AF10"/>
  <c r="AF23"/>
  <c r="AB42"/>
  <c r="V48"/>
  <c r="AB11"/>
  <c r="AI18"/>
  <c r="AB10"/>
  <c r="AB23"/>
  <c r="V42"/>
  <c r="V51"/>
  <c r="Y11"/>
  <c r="AF18"/>
  <c r="Y10"/>
  <c r="Y23"/>
  <c r="AB37"/>
  <c r="AL38"/>
  <c r="V11"/>
  <c r="AB18"/>
  <c r="V10"/>
  <c r="V23"/>
  <c r="V31"/>
  <c r="AB38"/>
  <c r="V52"/>
  <c r="N4" i="49"/>
  <c r="O4"/>
  <c r="P4"/>
  <c r="Q4"/>
  <c r="L4" i="48"/>
  <c r="M4"/>
  <c r="N4"/>
  <c r="S4"/>
  <c r="U4" i="47"/>
  <c r="V4"/>
  <c r="W4"/>
  <c r="X4"/>
  <c r="A3" i="44"/>
  <c r="B2"/>
  <c r="N3" i="18"/>
  <c r="O2"/>
  <c r="A3"/>
  <c r="B2"/>
  <c r="Z3" i="7"/>
  <c r="AB2"/>
  <c r="A3"/>
  <c r="F2"/>
  <c r="N3" i="17"/>
  <c r="O2"/>
  <c r="A3" i="36"/>
  <c r="B2"/>
  <c r="V27" i="33"/>
  <c r="AB43"/>
  <c r="AL39"/>
  <c r="AB19"/>
  <c r="AF24"/>
  <c r="V32"/>
  <c r="AL29"/>
  <c r="AF19"/>
  <c r="AB24"/>
  <c r="Y32"/>
  <c r="AL32"/>
  <c r="AI19"/>
  <c r="Y24"/>
  <c r="Y31"/>
  <c r="AL31"/>
  <c r="Y26"/>
  <c r="V33"/>
  <c r="AL30"/>
  <c r="V3"/>
  <c r="X2"/>
  <c r="C2"/>
  <c r="A3"/>
  <c r="C2" i="12"/>
  <c r="A3"/>
  <c r="Y2" i="17"/>
  <c r="Z1" i="22"/>
  <c r="V38" i="56"/>
  <c r="V47"/>
  <c r="V52"/>
  <c r="V42" i="54"/>
  <c r="V51"/>
  <c r="AB42"/>
  <c r="V48"/>
  <c r="V52"/>
  <c r="V37"/>
  <c r="AL32"/>
  <c r="AL30"/>
  <c r="V43"/>
  <c r="V33" i="53"/>
  <c r="AL30"/>
  <c r="AB38"/>
  <c r="V52"/>
  <c r="V43"/>
  <c r="AL36"/>
  <c r="AL18" i="52"/>
  <c r="V24"/>
  <c r="V37"/>
  <c r="AL37"/>
  <c r="AF18"/>
  <c r="AI18"/>
  <c r="AF19"/>
  <c r="AB24"/>
  <c r="Y32"/>
  <c r="AL32"/>
  <c r="AL36" i="54"/>
  <c r="AL39"/>
  <c r="V47"/>
  <c r="AL31"/>
  <c r="AL38"/>
  <c r="AL37"/>
  <c r="V32" i="53"/>
  <c r="AL29"/>
  <c r="Y33"/>
  <c r="V38"/>
  <c r="V47"/>
  <c r="AB42"/>
  <c r="V48"/>
  <c r="AB37"/>
  <c r="AL38"/>
  <c r="V42"/>
  <c r="V51"/>
  <c r="AL18"/>
  <c r="V24"/>
  <c r="V37"/>
  <c r="AL37"/>
  <c r="AI18"/>
  <c r="Y24"/>
  <c r="Y31"/>
  <c r="AL31"/>
  <c r="AF18"/>
  <c r="AB24"/>
  <c r="Y32"/>
  <c r="AL32"/>
  <c r="AF24" i="52"/>
  <c r="V32"/>
  <c r="AL29"/>
  <c r="EA13" i="55" l="1"/>
  <c r="DF13" s="1"/>
  <c r="EA27"/>
  <c r="DF27" s="1"/>
  <c r="EA21"/>
  <c r="DF21" s="1"/>
  <c r="EA12"/>
  <c r="DF12" s="1"/>
  <c r="EA18"/>
  <c r="DF18" s="1"/>
  <c r="EA22"/>
  <c r="DF22" s="1"/>
  <c r="EA15"/>
  <c r="DF15" s="1"/>
  <c r="EA19"/>
  <c r="DF19" s="1"/>
  <c r="EA29"/>
  <c r="DF29" s="1"/>
  <c r="EA16"/>
  <c r="DF16" s="1"/>
  <c r="EA34"/>
  <c r="DF34" s="1"/>
  <c r="DF36"/>
  <c r="EA33"/>
  <c r="DF33" s="1"/>
  <c r="EA24"/>
  <c r="DF24" s="1"/>
  <c r="EA31"/>
  <c r="DF31" s="1"/>
  <c r="EA30"/>
  <c r="DF30" s="1"/>
  <c r="EA14"/>
  <c r="DF14" s="1"/>
  <c r="EA32"/>
  <c r="DF32" s="1"/>
  <c r="EA23"/>
  <c r="DF23" s="1"/>
  <c r="EA17"/>
  <c r="DF17" s="1"/>
  <c r="EA35"/>
  <c r="DF35" s="1"/>
  <c r="EA26"/>
  <c r="DF26" s="1"/>
  <c r="EA20"/>
  <c r="DF20" s="1"/>
  <c r="EA28"/>
  <c r="DF28" s="1"/>
  <c r="EA25"/>
  <c r="DF25" s="1"/>
  <c r="EA11"/>
  <c r="DF11" s="1"/>
</calcChain>
</file>

<file path=xl/sharedStrings.xml><?xml version="1.0" encoding="utf-8"?>
<sst xmlns="http://schemas.openxmlformats.org/spreadsheetml/2006/main" count="10831" uniqueCount="693">
  <si>
    <t>1.</t>
  </si>
  <si>
    <t>2.</t>
  </si>
  <si>
    <t>3.</t>
  </si>
  <si>
    <t>4.</t>
  </si>
  <si>
    <t>5.</t>
  </si>
  <si>
    <t>6.</t>
  </si>
  <si>
    <t>200m</t>
  </si>
  <si>
    <t>name</t>
  </si>
  <si>
    <t>1/16 final</t>
  </si>
  <si>
    <t>heat 1</t>
  </si>
  <si>
    <t>heat 2</t>
  </si>
  <si>
    <t>heat 3</t>
  </si>
  <si>
    <t>heat 4</t>
  </si>
  <si>
    <t>heat 5</t>
  </si>
  <si>
    <t>heat 6</t>
  </si>
  <si>
    <t>heat 7</t>
  </si>
  <si>
    <t>heat 8</t>
  </si>
  <si>
    <t>heat2</t>
  </si>
  <si>
    <t>1/8 final</t>
  </si>
  <si>
    <t>1/4 final</t>
  </si>
  <si>
    <t>5-8 place</t>
  </si>
  <si>
    <t>1/2 final</t>
  </si>
  <si>
    <t>final</t>
  </si>
  <si>
    <t>Time</t>
  </si>
  <si>
    <t>Res.</t>
  </si>
  <si>
    <t>Time:</t>
  </si>
  <si>
    <t>Team</t>
  </si>
  <si>
    <t>Poř.</t>
  </si>
  <si>
    <t>result</t>
  </si>
  <si>
    <t>start list</t>
  </si>
  <si>
    <t>semifinal 1</t>
  </si>
  <si>
    <t>semifinal 2</t>
  </si>
  <si>
    <t>final 7-12</t>
  </si>
  <si>
    <t>final 1-6</t>
  </si>
  <si>
    <t>1/8 final repechages</t>
  </si>
  <si>
    <t>heat 1/1</t>
  </si>
  <si>
    <t>heat 2/1</t>
  </si>
  <si>
    <t>heat 3/1</t>
  </si>
  <si>
    <t>heat 1/2</t>
  </si>
  <si>
    <t>heat 2/2</t>
  </si>
  <si>
    <t>heat 3/2</t>
  </si>
  <si>
    <t>počet závodníků / num. of riders:</t>
    <phoneticPr fontId="0" type="noConversion"/>
  </si>
  <si>
    <t>Race no.</t>
  </si>
  <si>
    <t>Rank</t>
  </si>
  <si>
    <t>KLUB</t>
  </si>
  <si>
    <t>ST.Č.</t>
  </si>
  <si>
    <t>POŘ.</t>
  </si>
  <si>
    <t>Výsledková listina / Result list</t>
  </si>
  <si>
    <t xml:space="preserve">Com.no.: </t>
  </si>
  <si>
    <t>GRAND  PRIX  PROSTĚJOV</t>
  </si>
  <si>
    <t>Místo konání / Place: Prostějov (CZE)</t>
  </si>
  <si>
    <t>ME</t>
  </si>
  <si>
    <t>U23</t>
  </si>
  <si>
    <t>Startovní listina / Start list</t>
  </si>
  <si>
    <t>Výsledková listina - Sprint / Total Results - Sprint</t>
  </si>
  <si>
    <t>time</t>
  </si>
  <si>
    <t>Výsledková listina 200m / Result list 200m</t>
  </si>
  <si>
    <t>Startovní listina 200m / Start list 200m</t>
  </si>
  <si>
    <t>MUŽI - Sprint / MEN - Sprint</t>
  </si>
  <si>
    <t>SKC TUFO Prostějov</t>
  </si>
  <si>
    <t>TJ Favorit Brno</t>
  </si>
  <si>
    <t>DNS</t>
  </si>
  <si>
    <t>DNF</t>
  </si>
  <si>
    <t>ČAS</t>
  </si>
  <si>
    <t>počet družstev / num. of teams:</t>
  </si>
  <si>
    <t>Qualifying</t>
  </si>
  <si>
    <t>TIME</t>
  </si>
  <si>
    <t>KEIRIN - ROUND 1.</t>
  </si>
  <si>
    <t>KEIRIN - ROUND 1. - repechages</t>
  </si>
  <si>
    <t>KEIRIN - SEMIFINALS</t>
  </si>
  <si>
    <t>KEIRIN - FINAL</t>
  </si>
  <si>
    <t>počet dvojic / num. of teams:</t>
  </si>
  <si>
    <t>Výsledková listina - Keirin / Total Results - Keirin</t>
  </si>
  <si>
    <t>ČAS / BODY</t>
  </si>
  <si>
    <t>TIME / POINTS</t>
  </si>
  <si>
    <t xml:space="preserve">Prémie:    </t>
  </si>
  <si>
    <t>Cat.</t>
  </si>
  <si>
    <t>Men sprint</t>
  </si>
  <si>
    <t>Men keirin</t>
  </si>
  <si>
    <t>Men team sprint</t>
  </si>
  <si>
    <t>Men Scratch</t>
  </si>
  <si>
    <t>Men Points Race</t>
  </si>
  <si>
    <t>Men madison</t>
  </si>
  <si>
    <t>Men U23 1km t.t.</t>
  </si>
  <si>
    <t>Men Junior points race</t>
  </si>
  <si>
    <t>Women Points Race</t>
  </si>
  <si>
    <t>Women Scratch</t>
  </si>
  <si>
    <t>Women U23 500m t.t</t>
  </si>
  <si>
    <t>Women Junior Scratch</t>
  </si>
  <si>
    <t>Women Junior Points Race</t>
  </si>
  <si>
    <t>x</t>
  </si>
  <si>
    <t>ITALY</t>
  </si>
  <si>
    <t>WE</t>
  </si>
  <si>
    <t>SK Petřín Plzeň</t>
  </si>
  <si>
    <t>Dukla Praha</t>
  </si>
  <si>
    <t>CK Olympik Trnava</t>
  </si>
  <si>
    <t>ŽENY  / WOMEN - 500m t.t.</t>
  </si>
  <si>
    <t>Repechage 1/16 - heat 1</t>
  </si>
  <si>
    <t>Repechage 1/16 - heat 2</t>
  </si>
  <si>
    <t>Repechage 1/16 - heat 3</t>
  </si>
  <si>
    <t>Scratch</t>
  </si>
  <si>
    <t>Heat 5</t>
  </si>
  <si>
    <t>Heat 6</t>
  </si>
  <si>
    <t>9-12 place</t>
  </si>
  <si>
    <t>ŽENY - Scratch / WOMEN - Scratch</t>
  </si>
  <si>
    <t>AUSTRIA</t>
  </si>
  <si>
    <t>For 3rd place</t>
  </si>
  <si>
    <t>For 1st place</t>
  </si>
  <si>
    <t>START LIST (by ranking)</t>
  </si>
  <si>
    <t>počet listů</t>
  </si>
  <si>
    <t>MUŽI - Team Sprint Qualification / MEN - Team Sprint Qualification</t>
  </si>
  <si>
    <t xml:space="preserve">Date: </t>
  </si>
  <si>
    <t>Termín:</t>
  </si>
  <si>
    <t>MUŽI - Team Sprint Final / MEN - Team Sprint Final</t>
  </si>
  <si>
    <t>MUŽI  U23 / MEN  U23 - 1km t.t.</t>
  </si>
  <si>
    <t>B</t>
  </si>
  <si>
    <t>7.</t>
  </si>
  <si>
    <t>8.</t>
  </si>
  <si>
    <t>9.</t>
  </si>
  <si>
    <t>10.</t>
  </si>
  <si>
    <t>11.</t>
  </si>
  <si>
    <t>12.</t>
  </si>
  <si>
    <t>Grand Prix Prostějov - Memorial Otmar Malecek 2017</t>
  </si>
  <si>
    <t xml:space="preserve">International track cycling race UCI Class I.
</t>
  </si>
  <si>
    <t>24 to 25 August 2017</t>
  </si>
  <si>
    <t>24 a 25 srpna 2017</t>
  </si>
  <si>
    <t>Datum / Date: 24.-25. 08. 2017</t>
  </si>
  <si>
    <t>UCI ID</t>
  </si>
  <si>
    <t>Memorial Otmar Malecek 2017   -   International track cycling race UCI Class I.</t>
  </si>
  <si>
    <t>datum</t>
  </si>
  <si>
    <t>nazev</t>
  </si>
  <si>
    <t>GP Prostejov-Mem. Otmar Malecek 2017 Enrolment</t>
  </si>
  <si>
    <t>NAT</t>
  </si>
  <si>
    <t>Nat.</t>
  </si>
  <si>
    <t>CZE</t>
  </si>
  <si>
    <t>PŘÍJMENÍ</t>
  </si>
  <si>
    <t>Surname</t>
  </si>
  <si>
    <t>JMÉNO</t>
  </si>
  <si>
    <t>Name</t>
  </si>
  <si>
    <t>Plc.</t>
  </si>
  <si>
    <t>Pts.R.</t>
  </si>
  <si>
    <t>Omn.Pt.</t>
  </si>
  <si>
    <t>TOTAL</t>
  </si>
  <si>
    <t>Start list M Elite sprint</t>
  </si>
  <si>
    <t>Men Omnium</t>
  </si>
  <si>
    <t>Men Junior omnium</t>
  </si>
  <si>
    <t>Women Omnium</t>
  </si>
  <si>
    <t>ID</t>
    <phoneticPr fontId="6" type="noConversion"/>
  </si>
  <si>
    <t>Firstname</t>
  </si>
  <si>
    <t>NAT</t>
    <phoneticPr fontId="6" type="noConversion"/>
  </si>
  <si>
    <t>Team</t>
    <phoneticPr fontId="6" type="noConversion"/>
  </si>
  <si>
    <t>Gen</t>
    <phoneticPr fontId="6" type="noConversion"/>
  </si>
  <si>
    <t>VYNOKUROV</t>
    <phoneticPr fontId="6" type="noConversion"/>
  </si>
  <si>
    <t>Andrii</t>
  </si>
  <si>
    <t>UKR</t>
    <phoneticPr fontId="6" type="noConversion"/>
  </si>
  <si>
    <t>M</t>
    <phoneticPr fontId="6" type="noConversion"/>
  </si>
  <si>
    <t>UKR</t>
  </si>
  <si>
    <t>ELITE</t>
  </si>
  <si>
    <t xml:space="preserve">OMELCHENKO </t>
  </si>
  <si>
    <t>Sergeii</t>
  </si>
  <si>
    <t>AZE</t>
  </si>
  <si>
    <t>M</t>
  </si>
  <si>
    <t>SZALONTAY</t>
  </si>
  <si>
    <t>Sándor</t>
  </si>
  <si>
    <t>HUN</t>
  </si>
  <si>
    <t>Bátorfi eam</t>
  </si>
  <si>
    <t>DUBCHENKO</t>
  </si>
  <si>
    <t>ALEKSANDR</t>
  </si>
  <si>
    <t>RUS</t>
    <phoneticPr fontId="6" type="noConversion"/>
  </si>
  <si>
    <t>RUSSIA</t>
  </si>
  <si>
    <t>SHURSHIN</t>
  </si>
  <si>
    <t>NIKITA</t>
  </si>
  <si>
    <t>CECI</t>
  </si>
  <si>
    <t>Luca</t>
  </si>
  <si>
    <t>ITA</t>
    <phoneticPr fontId="6" type="noConversion"/>
  </si>
  <si>
    <t>JONAUSKAS</t>
  </si>
  <si>
    <t>Svajunas</t>
  </si>
  <si>
    <t>LIT</t>
  </si>
  <si>
    <t>ZSCHOCKE</t>
    <phoneticPr fontId="6" type="noConversion"/>
  </si>
  <si>
    <t>Felix</t>
  </si>
  <si>
    <t>GER</t>
    <phoneticPr fontId="6" type="noConversion"/>
  </si>
  <si>
    <t>Chemnitzer PSV</t>
    <phoneticPr fontId="6" type="noConversion"/>
  </si>
  <si>
    <t>TURKOV</t>
    <phoneticPr fontId="6" type="noConversion"/>
  </si>
  <si>
    <t>Ivan</t>
  </si>
  <si>
    <t>EILERS</t>
    <phoneticPr fontId="6" type="noConversion"/>
  </si>
  <si>
    <t>Joachim</t>
  </si>
  <si>
    <t>RAJKOVSKI</t>
  </si>
  <si>
    <t>Patrik</t>
  </si>
  <si>
    <t>POL</t>
  </si>
  <si>
    <t>ČECHMAN</t>
  </si>
  <si>
    <t>Martin</t>
  </si>
  <si>
    <t>CZE</t>
    <phoneticPr fontId="6" type="noConversion"/>
  </si>
  <si>
    <t>Dukla Brno</t>
    <phoneticPr fontId="6" type="noConversion"/>
  </si>
  <si>
    <t>FANTA</t>
  </si>
  <si>
    <t>Jiří</t>
  </si>
  <si>
    <t>JANOŠEK</t>
  </si>
  <si>
    <t>JUNEK</t>
  </si>
  <si>
    <t>Josef Maxmilian</t>
    <phoneticPr fontId="6" type="noConversion"/>
  </si>
  <si>
    <t>KELEMEN</t>
  </si>
  <si>
    <t>Pavel</t>
  </si>
  <si>
    <t>SOJKA</t>
  </si>
  <si>
    <t>David</t>
  </si>
  <si>
    <t>WAGNER</t>
  </si>
  <si>
    <t>Robin</t>
  </si>
  <si>
    <t>BOS</t>
    <phoneticPr fontId="6" type="noConversion"/>
  </si>
  <si>
    <t>Theo</t>
  </si>
  <si>
    <t>NED</t>
    <phoneticPr fontId="6" type="noConversion"/>
  </si>
  <si>
    <t>Ned</t>
  </si>
  <si>
    <t>LOPATUK</t>
    <phoneticPr fontId="6" type="noConversion"/>
  </si>
  <si>
    <t>Maksym</t>
  </si>
  <si>
    <t>OLIVA</t>
    <phoneticPr fontId="6" type="noConversion"/>
  </si>
  <si>
    <t>Lewis</t>
  </si>
  <si>
    <t>Wales</t>
  </si>
  <si>
    <t>Chemnitzer PSV</t>
  </si>
  <si>
    <t>Dukla Brno</t>
  </si>
  <si>
    <t>ITA</t>
  </si>
  <si>
    <t>GER</t>
  </si>
  <si>
    <t>Elimination</t>
  </si>
  <si>
    <t>Point race</t>
  </si>
  <si>
    <t>BOS</t>
  </si>
  <si>
    <t>NED</t>
  </si>
  <si>
    <t>RUS</t>
  </si>
  <si>
    <t>EILERS</t>
  </si>
  <si>
    <t>ZSCHOCKE</t>
  </si>
  <si>
    <t>TURKOV</t>
  </si>
  <si>
    <t>Josef Maxmilian</t>
  </si>
  <si>
    <t>VYNOKUROV</t>
  </si>
  <si>
    <t>Alexandr</t>
  </si>
  <si>
    <t>Nikita</t>
  </si>
  <si>
    <t>Poland</t>
  </si>
  <si>
    <t>OLIVA</t>
  </si>
  <si>
    <t>GBR</t>
  </si>
  <si>
    <t>WALES</t>
  </si>
  <si>
    <t>UKRAINE</t>
  </si>
  <si>
    <t>NETHERLAND</t>
  </si>
  <si>
    <t>Azerbajdjan</t>
  </si>
  <si>
    <t>SPORTCOMPLEX Břeclav</t>
  </si>
  <si>
    <t>M U17</t>
  </si>
  <si>
    <t>Viktor</t>
  </si>
  <si>
    <t>Doležal</t>
  </si>
  <si>
    <t>Adam</t>
  </si>
  <si>
    <t>Hofmeister</t>
  </si>
  <si>
    <t xml:space="preserve"> Dukla Praha</t>
  </si>
  <si>
    <t>Voltr</t>
  </si>
  <si>
    <t>Matyáš</t>
  </si>
  <si>
    <t>Janoš</t>
  </si>
  <si>
    <t>Luboš</t>
  </si>
  <si>
    <t>Komínek</t>
  </si>
  <si>
    <t>Dominik</t>
  </si>
  <si>
    <t>Görner</t>
  </si>
  <si>
    <t>Vojtěch</t>
  </si>
  <si>
    <t xml:space="preserve">Kadlec </t>
  </si>
  <si>
    <t>Braniuslav</t>
  </si>
  <si>
    <t>Valášek</t>
  </si>
  <si>
    <t>Řehák</t>
  </si>
  <si>
    <t>Tomáš</t>
  </si>
  <si>
    <t xml:space="preserve">Konečný </t>
  </si>
  <si>
    <t>Maxim</t>
  </si>
  <si>
    <t>Muller</t>
  </si>
  <si>
    <t>Filip</t>
  </si>
  <si>
    <t>Buráň</t>
  </si>
  <si>
    <t>Lukáš</t>
  </si>
  <si>
    <t xml:space="preserve">Kolařík </t>
  </si>
  <si>
    <t>René</t>
  </si>
  <si>
    <t>Smékal</t>
  </si>
  <si>
    <t>Nation/Team</t>
  </si>
  <si>
    <t>Categorie</t>
  </si>
  <si>
    <t>UCI-Code</t>
  </si>
  <si>
    <t>Num</t>
  </si>
  <si>
    <t>U17 W omnium</t>
  </si>
  <si>
    <t>U17 M omnium</t>
  </si>
  <si>
    <t>U15 W omnium</t>
  </si>
  <si>
    <t>U15 M omnium</t>
  </si>
  <si>
    <t>Start list M U17</t>
  </si>
  <si>
    <t>GP Prostejov-Mem. Otmar Malecek 2017</t>
  </si>
  <si>
    <t>W U15</t>
  </si>
  <si>
    <t>Veronika</t>
  </si>
  <si>
    <t>Jadrná</t>
  </si>
  <si>
    <t>Barbora</t>
  </si>
  <si>
    <t>Němcová</t>
  </si>
  <si>
    <t>Michaela</t>
  </si>
  <si>
    <t>Poulová</t>
  </si>
  <si>
    <t>W U17</t>
  </si>
  <si>
    <t>Jaborníková</t>
  </si>
  <si>
    <t>kola-bbm.cz</t>
  </si>
  <si>
    <t>Mitrychová</t>
  </si>
  <si>
    <t>Klára</t>
  </si>
  <si>
    <t>Dotzauerová</t>
  </si>
  <si>
    <t>Sabina</t>
  </si>
  <si>
    <t>Džerengová</t>
  </si>
  <si>
    <t>Simona</t>
  </si>
  <si>
    <t>Petržílková</t>
  </si>
  <si>
    <t>Justýna</t>
  </si>
  <si>
    <t>Kolářová</t>
  </si>
  <si>
    <t>Dagmar</t>
  </si>
  <si>
    <t>Hejhalová</t>
  </si>
  <si>
    <t>Petra</t>
  </si>
  <si>
    <t>Hlbocká</t>
  </si>
  <si>
    <t>KTK KALISZ / POLSKO</t>
  </si>
  <si>
    <t>AMELIA</t>
  </si>
  <si>
    <t>FIECHOWSKA</t>
  </si>
  <si>
    <t>ANNA</t>
  </si>
  <si>
    <t>DŁUGAŚ</t>
  </si>
  <si>
    <t>Eliška</t>
  </si>
  <si>
    <t>Grulichová</t>
  </si>
  <si>
    <t>Patricie</t>
  </si>
  <si>
    <t>Mullerová</t>
  </si>
  <si>
    <t>Gabriela</t>
  </si>
  <si>
    <t>Bártová</t>
  </si>
  <si>
    <t>Start List W U15+U17</t>
  </si>
  <si>
    <t>GP Prostejov-Mem. Otmar Malecek 2017 Enrolment Youth</t>
  </si>
  <si>
    <t>WE</t>
    <phoneticPr fontId="5" type="noConversion"/>
  </si>
  <si>
    <t>Team WNT</t>
    <phoneticPr fontId="5" type="noConversion"/>
  </si>
  <si>
    <t>W</t>
    <phoneticPr fontId="5" type="noConversion"/>
  </si>
  <si>
    <t>Hayley</t>
  </si>
  <si>
    <t>JONES</t>
  </si>
  <si>
    <t>UKR</t>
    <phoneticPr fontId="5" type="noConversion"/>
  </si>
  <si>
    <t>Oksana</t>
  </si>
  <si>
    <t>KLIACHINA</t>
  </si>
  <si>
    <t>RUS</t>
    <phoneticPr fontId="5" type="noConversion"/>
  </si>
  <si>
    <t>TAMARA</t>
  </si>
  <si>
    <t>BALABOLINA</t>
  </si>
  <si>
    <t>?</t>
  </si>
  <si>
    <t>Austria</t>
  </si>
  <si>
    <t>AUT</t>
    <phoneticPr fontId="5" type="noConversion"/>
  </si>
  <si>
    <t>Verena</t>
  </si>
  <si>
    <t>EBERHARDT</t>
  </si>
  <si>
    <t>U23 W</t>
  </si>
  <si>
    <t>Dukla Brno</t>
    <phoneticPr fontId="5" type="noConversion"/>
  </si>
  <si>
    <t>CZE</t>
    <phoneticPr fontId="5" type="noConversion"/>
  </si>
  <si>
    <t>Ema</t>
  </si>
  <si>
    <t>KAŇKOVSKÁ</t>
  </si>
  <si>
    <t>Sára</t>
  </si>
  <si>
    <t>GER</t>
    <phoneticPr fontId="5" type="noConversion"/>
  </si>
  <si>
    <t>Tatjana</t>
  </si>
  <si>
    <t>PALLER</t>
  </si>
  <si>
    <t>Lisa</t>
  </si>
  <si>
    <t>KÜLMER</t>
  </si>
  <si>
    <t>Gudrun</t>
  </si>
  <si>
    <t>STOCK</t>
  </si>
  <si>
    <t>Charlotte</t>
  </si>
  <si>
    <t>BECKER</t>
  </si>
  <si>
    <t>Romy</t>
  </si>
  <si>
    <t>KASPER</t>
  </si>
  <si>
    <t>Team Dukla Praha</t>
    <phoneticPr fontId="5" type="noConversion"/>
  </si>
  <si>
    <t>Melissa</t>
  </si>
  <si>
    <t>VAN NECK</t>
  </si>
  <si>
    <t>Kateřina</t>
  </si>
  <si>
    <t>KOHOUTKOVÁ</t>
  </si>
  <si>
    <t>Lucie</t>
  </si>
  <si>
    <t>HOCHMANN</t>
  </si>
  <si>
    <t>Jarmila</t>
  </si>
  <si>
    <t>MACHAČOVÁ</t>
  </si>
  <si>
    <t>Tereza</t>
  </si>
  <si>
    <t>NEUMANOVÁ</t>
  </si>
  <si>
    <t>Ck Du. Bratislava</t>
    <phoneticPr fontId="5" type="noConversion"/>
  </si>
  <si>
    <t>SVK</t>
    <phoneticPr fontId="5" type="noConversion"/>
  </si>
  <si>
    <t>Alžbeta</t>
  </si>
  <si>
    <t>PAVLENDOVÁ</t>
  </si>
  <si>
    <t>Martina</t>
  </si>
  <si>
    <t>ALZINI</t>
  </si>
  <si>
    <t>EVGENIA</t>
  </si>
  <si>
    <t xml:space="preserve">AUGUSTINAS </t>
  </si>
  <si>
    <t>GIPUZKOA OGIBERRI</t>
    <phoneticPr fontId="5" type="noConversion"/>
  </si>
  <si>
    <t>ESP</t>
    <phoneticPr fontId="5" type="noConversion"/>
  </si>
  <si>
    <t>LEIRE</t>
  </si>
  <si>
    <t>OLAVERRIA</t>
  </si>
  <si>
    <t>Tetyana</t>
  </si>
  <si>
    <t>KLIMCHENKO</t>
  </si>
  <si>
    <t>license</t>
  </si>
  <si>
    <t>Anna</t>
  </si>
  <si>
    <t>NAHIRNA</t>
  </si>
  <si>
    <t>W</t>
  </si>
  <si>
    <t>Monika</t>
  </si>
  <si>
    <t>GRACZEWSKA</t>
  </si>
  <si>
    <t>Wiktoria</t>
  </si>
  <si>
    <t>PIKULIK</t>
  </si>
  <si>
    <t>Justyna</t>
  </si>
  <si>
    <t>KACZKOWSKA</t>
  </si>
  <si>
    <t>Lucija</t>
  </si>
  <si>
    <t>PIETERZAK</t>
  </si>
  <si>
    <t>Denmark</t>
  </si>
  <si>
    <t>DEN</t>
    <phoneticPr fontId="5" type="noConversion"/>
  </si>
  <si>
    <t>Amalie</t>
  </si>
  <si>
    <t>DIEDRIKSEN</t>
  </si>
  <si>
    <t>Trine</t>
  </si>
  <si>
    <t>SCHMIDT</t>
  </si>
  <si>
    <t>Junior W</t>
  </si>
  <si>
    <t>SKC TUFO Prostějov</t>
    <phoneticPr fontId="5" type="noConversion"/>
  </si>
  <si>
    <t>SKC</t>
    <phoneticPr fontId="5" type="noConversion"/>
  </si>
  <si>
    <t>Natálie</t>
  </si>
  <si>
    <t>VALUCHOVÁ</t>
  </si>
  <si>
    <t>BOHATÁ</t>
  </si>
  <si>
    <t>gen.</t>
    <phoneticPr fontId="5" type="noConversion"/>
  </si>
  <si>
    <t>team</t>
    <phoneticPr fontId="5" type="noConversion"/>
  </si>
  <si>
    <t>nat</t>
    <phoneticPr fontId="5" type="noConversion"/>
  </si>
  <si>
    <t>Start list W Elite endurance</t>
  </si>
  <si>
    <t>UCI Rank</t>
  </si>
  <si>
    <t>Number</t>
  </si>
  <si>
    <t>Elite-men</t>
  </si>
  <si>
    <t>Jan-Willem</t>
  </si>
  <si>
    <t>VAN SCHIP</t>
    <phoneticPr fontId="6" type="noConversion"/>
  </si>
  <si>
    <t>Elite M</t>
  </si>
  <si>
    <t xml:space="preserve">AUT </t>
    <phoneticPr fontId="6" type="noConversion"/>
  </si>
  <si>
    <t>Max</t>
  </si>
  <si>
    <t>RIBARICH</t>
  </si>
  <si>
    <t>Tobias</t>
  </si>
  <si>
    <t>EDELBAUER</t>
  </si>
  <si>
    <t>Stefan</t>
  </si>
  <si>
    <t>MATZNER</t>
  </si>
  <si>
    <t>MASTALLER</t>
  </si>
  <si>
    <t>Andreas</t>
  </si>
  <si>
    <t>MÜLLER</t>
  </si>
  <si>
    <t>GRAF</t>
  </si>
  <si>
    <t>⁠⁠10002931606</t>
  </si>
  <si>
    <t xml:space="preserve">POL </t>
    <phoneticPr fontId="6" type="noConversion"/>
  </si>
  <si>
    <t>Szymon</t>
  </si>
  <si>
    <t>KRAWCZYK</t>
  </si>
  <si>
    <t>10010807093</t>
  </si>
  <si>
    <t>Daniel</t>
  </si>
  <si>
    <t>STANISZEWSKI</t>
  </si>
  <si>
    <t>10009726050</t>
  </si>
  <si>
    <t>Favorit Racing</t>
  </si>
  <si>
    <t xml:space="preserve">CZE </t>
    <phoneticPr fontId="6" type="noConversion"/>
  </si>
  <si>
    <t>JAURIS</t>
    <phoneticPr fontId="6" type="noConversion"/>
  </si>
  <si>
    <t>Ondřej</t>
  </si>
  <si>
    <t>VENDOLSKÝ</t>
    <phoneticPr fontId="6" type="noConversion"/>
  </si>
  <si>
    <t>Denis</t>
  </si>
  <si>
    <t>RUGOVAC</t>
    <phoneticPr fontId="6" type="noConversion"/>
  </si>
  <si>
    <t>SKC Tufo Pv</t>
  </si>
  <si>
    <t>Nico</t>
  </si>
  <si>
    <t>HESSLICH</t>
  </si>
  <si>
    <t>Maximilian</t>
  </si>
  <si>
    <t>BEYER</t>
  </si>
  <si>
    <t>Team Dukla Praha</t>
  </si>
  <si>
    <t>ME/U23</t>
  </si>
  <si>
    <t>Nicolas</t>
  </si>
  <si>
    <t>PIETRULA</t>
  </si>
  <si>
    <t>STRUPEK</t>
  </si>
  <si>
    <t>ŠMÍDA</t>
  </si>
  <si>
    <t>Michal</t>
  </si>
  <si>
    <t>KOHOUT</t>
  </si>
  <si>
    <t>Jan</t>
  </si>
  <si>
    <t>KRAUS</t>
  </si>
  <si>
    <t>BLÁHA</t>
  </si>
  <si>
    <t>Dukla Bratislava</t>
  </si>
  <si>
    <t>SVK</t>
    <phoneticPr fontId="6" type="noConversion"/>
  </si>
  <si>
    <t>Valér</t>
  </si>
  <si>
    <t>TARAGEL</t>
  </si>
  <si>
    <t>10046003949</t>
  </si>
  <si>
    <t xml:space="preserve">ITA </t>
    <phoneticPr fontId="6" type="noConversion"/>
  </si>
  <si>
    <t>Michele</t>
    <phoneticPr fontId="6" type="noConversion"/>
  </si>
  <si>
    <t xml:space="preserve">SCARTEZZINI </t>
  </si>
  <si>
    <t>Alex</t>
    <phoneticPr fontId="6" type="noConversion"/>
  </si>
  <si>
    <t>BUTTAZZONI</t>
  </si>
  <si>
    <t>Francesco</t>
    <phoneticPr fontId="6" type="noConversion"/>
  </si>
  <si>
    <t>LAMON</t>
  </si>
  <si>
    <t>Márk</t>
  </si>
  <si>
    <t>ZATHURECKY</t>
  </si>
  <si>
    <t>10009825676</t>
  </si>
  <si>
    <t>Márton</t>
  </si>
  <si>
    <t>SOLYMOSI</t>
  </si>
  <si>
    <t>10006066524</t>
  </si>
  <si>
    <t>Vladyslav</t>
  </si>
  <si>
    <t>SHCHERBAN</t>
  </si>
  <si>
    <t>10011145280</t>
  </si>
  <si>
    <t>Roman</t>
  </si>
  <si>
    <t>GLADYSH</t>
    <phoneticPr fontId="6" type="noConversion"/>
  </si>
  <si>
    <t>SKC</t>
    <phoneticPr fontId="6" type="noConversion"/>
  </si>
  <si>
    <t>SPUDIL</t>
  </si>
  <si>
    <t>Matěj</t>
  </si>
  <si>
    <t>ŠTIBINGR</t>
  </si>
  <si>
    <t>Luděk</t>
  </si>
  <si>
    <t>LICHNOVSKÝ</t>
  </si>
  <si>
    <t>Wojciech</t>
  </si>
  <si>
    <t>PSZCZOLARSKI</t>
  </si>
  <si>
    <t>Adrian</t>
  </si>
  <si>
    <t>TEKLINSKI</t>
  </si>
  <si>
    <t>Gen.</t>
    <phoneticPr fontId="6" type="noConversion"/>
  </si>
  <si>
    <t>TEAM</t>
    <phoneticPr fontId="6" type="noConversion"/>
  </si>
  <si>
    <t>NAME</t>
    <phoneticPr fontId="6" type="noConversion"/>
  </si>
  <si>
    <t>SURNAME</t>
    <phoneticPr fontId="6" type="noConversion"/>
  </si>
  <si>
    <t>UCI ID</t>
    <phoneticPr fontId="6" type="noConversion"/>
  </si>
  <si>
    <t>Start list M Elite endurance</t>
  </si>
  <si>
    <t>EL-EKO SPORT</t>
  </si>
  <si>
    <t>LTU</t>
  </si>
  <si>
    <t>Gedvinas</t>
  </si>
  <si>
    <t>SERAPINAS</t>
  </si>
  <si>
    <t>ROZEHNAL</t>
  </si>
  <si>
    <t>BVSC-Zugló cycling team</t>
  </si>
  <si>
    <t>Bálint</t>
  </si>
  <si>
    <t>VIDA</t>
  </si>
  <si>
    <t>DUŠEK</t>
  </si>
  <si>
    <t>Marek</t>
  </si>
  <si>
    <t>DOLNÍČEK</t>
  </si>
  <si>
    <t>SKC TUFO Pv</t>
  </si>
  <si>
    <t>BÁRTA</t>
  </si>
  <si>
    <t>Antonín</t>
  </si>
  <si>
    <t>KOSTIHA</t>
  </si>
  <si>
    <t>Start list Junior M</t>
  </si>
  <si>
    <t>CK Bítovská</t>
  </si>
  <si>
    <t>M U15</t>
  </si>
  <si>
    <t>Richard</t>
  </si>
  <si>
    <t>Kobr</t>
  </si>
  <si>
    <t>Robert</t>
  </si>
  <si>
    <t>Jakub</t>
  </si>
  <si>
    <t>Vajbar</t>
  </si>
  <si>
    <t>Šimon</t>
  </si>
  <si>
    <t>Vaníček</t>
  </si>
  <si>
    <t>Jaromír</t>
  </si>
  <si>
    <t xml:space="preserve">Kohout </t>
  </si>
  <si>
    <t>CZE/SP KOLO LOAP SPECIALIZED</t>
  </si>
  <si>
    <t>Štibingr</t>
  </si>
  <si>
    <t>Šilhavý</t>
  </si>
  <si>
    <t>CZE/Dukla Praha</t>
  </si>
  <si>
    <t>Milan</t>
  </si>
  <si>
    <t>Kadlec</t>
  </si>
  <si>
    <t>Čepek</t>
  </si>
  <si>
    <t>Černý</t>
  </si>
  <si>
    <t>Marian</t>
  </si>
  <si>
    <t>Hlbocký</t>
  </si>
  <si>
    <t>Samuel</t>
  </si>
  <si>
    <t xml:space="preserve">Malovec </t>
  </si>
  <si>
    <t>Drobný</t>
  </si>
  <si>
    <t>Zápražný</t>
  </si>
  <si>
    <t>Tobiáš</t>
  </si>
  <si>
    <t>Matejka</t>
  </si>
  <si>
    <t>MATEUSZ</t>
  </si>
  <si>
    <t>OLEJNIK</t>
  </si>
  <si>
    <t>KACPER</t>
  </si>
  <si>
    <t>CHRYSTEK</t>
  </si>
  <si>
    <t>ADAM</t>
  </si>
  <si>
    <t>ANDRZEJAK</t>
  </si>
  <si>
    <t>CZE/SKC TUFO Prostějov</t>
  </si>
  <si>
    <t>Koblížek</t>
  </si>
  <si>
    <t>Jurica</t>
  </si>
  <si>
    <t>Radovan</t>
  </si>
  <si>
    <t>Štec</t>
  </si>
  <si>
    <t>Polanský</t>
  </si>
  <si>
    <t>Start List M U15</t>
  </si>
  <si>
    <t>MEN U15 - OMNIUM</t>
  </si>
  <si>
    <t>POLANSKÝ</t>
  </si>
  <si>
    <t>KOBLÍŽEK</t>
  </si>
  <si>
    <t>ŠTEC</t>
  </si>
  <si>
    <t>JURICA</t>
  </si>
  <si>
    <t>MATEJKA</t>
  </si>
  <si>
    <t>ZÁPRAŽNÝ</t>
  </si>
  <si>
    <t>DROBNÝ</t>
  </si>
  <si>
    <t xml:space="preserve">MALOVEC </t>
  </si>
  <si>
    <t>HLBOCKÝ</t>
  </si>
  <si>
    <t>ČERNÝ</t>
  </si>
  <si>
    <t>ČEPEK</t>
  </si>
  <si>
    <t>KADLEC</t>
  </si>
  <si>
    <t>ŠILHAVÝ</t>
  </si>
  <si>
    <t xml:space="preserve">KOHOUT </t>
  </si>
  <si>
    <t>VANÍČEK</t>
  </si>
  <si>
    <t>VAJBAR</t>
  </si>
  <si>
    <t>KOBR</t>
  </si>
  <si>
    <t>SVK</t>
  </si>
  <si>
    <t>SP KOLO LOAP SPECIALIZED</t>
  </si>
  <si>
    <t>WOMEN U15 and U17 - OMNIUM</t>
  </si>
  <si>
    <t>BÁRTOVÁ</t>
  </si>
  <si>
    <t>MULLEROVÁ</t>
  </si>
  <si>
    <t>GRULICHOVÁ</t>
  </si>
  <si>
    <t>HLBOCKÁ</t>
  </si>
  <si>
    <t>HEJHALOVÁ</t>
  </si>
  <si>
    <t>KOLÁŘOVÁ</t>
  </si>
  <si>
    <t>PETRŽÍLKOVÁ</t>
  </si>
  <si>
    <t>DŽERENGOVÁ</t>
  </si>
  <si>
    <t>DOTZAUEROVÁ</t>
  </si>
  <si>
    <t>MITRYCHOVÁ</t>
  </si>
  <si>
    <t>JABORNÍKOVÁ</t>
  </si>
  <si>
    <t>POULOVÁ</t>
  </si>
  <si>
    <t>NĚMCOVÁ</t>
  </si>
  <si>
    <t>JADRNÁ</t>
  </si>
  <si>
    <t>MEN U17 - OMNIUM</t>
  </si>
  <si>
    <t>LIŠKA</t>
  </si>
  <si>
    <t>CYKLOTEAM OSTROV</t>
  </si>
  <si>
    <t>SMÉKAL</t>
  </si>
  <si>
    <t xml:space="preserve">KOLAŘÍK </t>
  </si>
  <si>
    <t>BURÁŇ</t>
  </si>
  <si>
    <t>MULLER</t>
  </si>
  <si>
    <t xml:space="preserve">KONEČNÝ </t>
  </si>
  <si>
    <t>ŘEHÁK</t>
  </si>
  <si>
    <t>VALÁŠEK</t>
  </si>
  <si>
    <t xml:space="preserve">KADLEC </t>
  </si>
  <si>
    <t>GÖRNER</t>
  </si>
  <si>
    <t>KOMÍNEK</t>
  </si>
  <si>
    <t>JANOŠ</t>
  </si>
  <si>
    <t>VOLTR</t>
  </si>
  <si>
    <t>HOFMEISTER</t>
  </si>
  <si>
    <t>DOLEŽAL</t>
  </si>
  <si>
    <t>WARNING for st. number 20 - SZALONTAY and 16 - VYNOKUROV</t>
  </si>
  <si>
    <t>MEN - OMNIUM</t>
  </si>
  <si>
    <t xml:space="preserve">POL </t>
  </si>
  <si>
    <t xml:space="preserve">CZE </t>
  </si>
  <si>
    <t>GLADYSH</t>
  </si>
  <si>
    <t>Francesco</t>
  </si>
  <si>
    <t xml:space="preserve">ITA </t>
  </si>
  <si>
    <t>Alex</t>
  </si>
  <si>
    <t>Michele</t>
  </si>
  <si>
    <t>RUGOVAC</t>
  </si>
  <si>
    <t>VENDOLSKÝ</t>
  </si>
  <si>
    <t xml:space="preserve">AUT </t>
  </si>
  <si>
    <t>SKC Tufo Prostějov</t>
  </si>
  <si>
    <t>HUNGARY</t>
  </si>
  <si>
    <t>POLAND</t>
  </si>
  <si>
    <t>1 lap -</t>
  </si>
  <si>
    <t>VAN SCHIP</t>
  </si>
  <si>
    <t>Elite</t>
  </si>
  <si>
    <t>Tempo race 10km</t>
  </si>
  <si>
    <t>Point race 105 á 7</t>
  </si>
  <si>
    <t>10008881948</t>
  </si>
  <si>
    <t>69  FANTA Jiří</t>
  </si>
  <si>
    <t>72  KELEMEN Pavel</t>
  </si>
  <si>
    <t>25  SHURSHIN Nikita</t>
  </si>
  <si>
    <t>20  SZALONTAY Sándor</t>
  </si>
  <si>
    <t>DEN</t>
  </si>
  <si>
    <t>ESP</t>
  </si>
  <si>
    <t>GIPUZKOA OGIBERRI</t>
  </si>
  <si>
    <t>Ck Du. Bratislava</t>
  </si>
  <si>
    <t>AUT</t>
  </si>
  <si>
    <t>DENMARK</t>
  </si>
  <si>
    <t>GERMANY</t>
  </si>
  <si>
    <t xml:space="preserve"> </t>
  </si>
  <si>
    <t>JUNIOR MEN - OMNIUM</t>
  </si>
  <si>
    <t>Tempo race 7.5 km</t>
  </si>
  <si>
    <t>Point race 20km</t>
  </si>
  <si>
    <t>ŽENY - Bodovací závod 84 á 7 / WOMEN - Point Race 84 á 7</t>
  </si>
  <si>
    <t>78  BOS Theo</t>
  </si>
  <si>
    <t>24  DUBCHENKO Alexandr</t>
  </si>
  <si>
    <t>73  SOJKA David</t>
  </si>
  <si>
    <t>16  VYNOKUROV Andrii</t>
  </si>
  <si>
    <t>LOPATYUK</t>
  </si>
  <si>
    <t>34  TURKOV Ivan</t>
  </si>
  <si>
    <t>68  ČECHMAN Martin</t>
  </si>
  <si>
    <t>79  OLIVA Lewis</t>
  </si>
  <si>
    <t>35  EILERS Joachim</t>
  </si>
  <si>
    <t>B.PTR</t>
  </si>
  <si>
    <t>Lucja</t>
  </si>
  <si>
    <t>OLABERRIA DORRONSORO</t>
  </si>
  <si>
    <t>KÜLLMER</t>
  </si>
  <si>
    <t>Time / Points</t>
  </si>
  <si>
    <t>crash: 21, 4, 75</t>
  </si>
  <si>
    <t>WNT PRO CYCLING</t>
  </si>
  <si>
    <t>Point race 84 á 7</t>
  </si>
  <si>
    <t>LITHUANIA</t>
  </si>
  <si>
    <t>WOMEN - OMNIUM</t>
  </si>
  <si>
    <t>SKC</t>
  </si>
  <si>
    <t xml:space="preserve">DIDERIKSEN </t>
  </si>
  <si>
    <t xml:space="preserve">PIETRZAK </t>
  </si>
  <si>
    <t>Tamara</t>
  </si>
  <si>
    <t>Leire</t>
  </si>
  <si>
    <t>Jan Willem</t>
  </si>
  <si>
    <t>10002931606</t>
  </si>
  <si>
    <t>10009486984</t>
  </si>
  <si>
    <t>Team WNT</t>
  </si>
  <si>
    <t>AZERBAIJAN</t>
  </si>
  <si>
    <t>RAJKOWSKI</t>
  </si>
  <si>
    <t>Patryk</t>
  </si>
  <si>
    <t>Aleksandr</t>
  </si>
  <si>
    <t>5</t>
  </si>
  <si>
    <t>6</t>
  </si>
  <si>
    <t>7</t>
  </si>
  <si>
    <t>JAURIS</t>
  </si>
  <si>
    <t>FAVORIT RACING</t>
  </si>
  <si>
    <t>TEAM DUKLA PRAHA</t>
  </si>
  <si>
    <t>MUŽI - Scratch / MEN - Scratch</t>
  </si>
  <si>
    <t>MUŽI - Bodovací závod 105 á 7 / MEN - Point Race 105 á 7</t>
  </si>
  <si>
    <t>SURNAME</t>
  </si>
  <si>
    <t>NAME</t>
  </si>
  <si>
    <t>TEAM</t>
  </si>
  <si>
    <t>Gen.</t>
  </si>
  <si>
    <t>ID</t>
  </si>
  <si>
    <t>Gen</t>
  </si>
  <si>
    <t>nat</t>
  </si>
  <si>
    <t>team</t>
  </si>
  <si>
    <t>gen.</t>
  </si>
  <si>
    <t>24:19</t>
  </si>
  <si>
    <t>74  WAGNER Robin</t>
  </si>
  <si>
    <t>70  JANOŠEK Jiří</t>
  </si>
  <si>
    <t>33  ZSCHOCKE Felix</t>
  </si>
  <si>
    <t>24  DUBCHENKO Aleksandr</t>
  </si>
  <si>
    <t>28  CECI Luca</t>
  </si>
  <si>
    <t>71  JUNEK Josef Maxmilian</t>
  </si>
  <si>
    <t>17  OMELCHENKO  Sergeii</t>
  </si>
  <si>
    <t>31  JONAUSKAS Svajunas</t>
  </si>
  <si>
    <t>59  RAJKOWSKI Patryk</t>
  </si>
  <si>
    <t>crash: 47, 26</t>
  </si>
  <si>
    <t>REL</t>
  </si>
  <si>
    <t>R</t>
  </si>
  <si>
    <t>MUŽI - Madison 140 á 20 / MEN - Madison 140 á 20</t>
  </si>
  <si>
    <t>0:50:09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</si>
</sst>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mm:ss.000"/>
    <numFmt numFmtId="166" formatCode="ss.000"/>
    <numFmt numFmtId="167" formatCode="00.000"/>
    <numFmt numFmtId="168" formatCode="[h]:mm"/>
  </numFmts>
  <fonts count="109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</font>
    <font>
      <sz val="11"/>
      <name val="Arial"/>
      <family val="2"/>
      <charset val="238"/>
    </font>
    <font>
      <b/>
      <sz val="11"/>
      <color indexed="8"/>
      <name val="Calibri"/>
      <family val="2"/>
    </font>
    <font>
      <sz val="10"/>
      <name val="Calibri"/>
      <family val="2"/>
      <charset val="238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  <charset val="238"/>
    </font>
    <font>
      <b/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color indexed="9"/>
      <name val="Calibri"/>
      <family val="2"/>
    </font>
    <font>
      <sz val="9"/>
      <color indexed="8"/>
      <name val="Calibri"/>
      <family val="2"/>
    </font>
    <font>
      <b/>
      <sz val="16"/>
      <color indexed="55"/>
      <name val="Calibri"/>
      <family val="2"/>
    </font>
    <font>
      <sz val="9"/>
      <name val="Calibri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b/>
      <sz val="22"/>
      <color indexed="8"/>
      <name val="Calibri"/>
      <family val="2"/>
    </font>
    <font>
      <b/>
      <sz val="11"/>
      <name val="Calibri"/>
      <family val="2"/>
      <charset val="238"/>
    </font>
    <font>
      <b/>
      <sz val="16"/>
      <color indexed="8"/>
      <name val="Calibri"/>
      <family val="2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</font>
    <font>
      <b/>
      <sz val="24"/>
      <name val="Arial"/>
      <family val="2"/>
    </font>
    <font>
      <b/>
      <sz val="22"/>
      <name val="Arial"/>
      <family val="2"/>
    </font>
    <font>
      <sz val="10"/>
      <color indexed="63"/>
      <name val="Calibri"/>
      <family val="2"/>
    </font>
    <font>
      <sz val="15"/>
      <color indexed="63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i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7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6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21"/>
      <color theme="4" tint="-0.249977111117893"/>
      <name val="Calibri"/>
      <family val="2"/>
      <charset val="238"/>
      <scheme val="minor"/>
    </font>
    <font>
      <sz val="10"/>
      <color theme="0"/>
      <name val="Arial"/>
    </font>
    <font>
      <b/>
      <sz val="16"/>
      <color indexed="55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0"/>
      <name val="Arial"/>
      <family val="2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2"/>
      <name val="Calibri"/>
      <family val="2"/>
      <charset val="238"/>
    </font>
    <font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thin">
        <color indexed="8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23"/>
      </top>
      <bottom style="dashed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dashed">
        <color indexed="23"/>
      </top>
      <bottom/>
      <diagonal/>
    </border>
    <border>
      <left/>
      <right/>
      <top/>
      <bottom style="dashed">
        <color indexed="23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3" fillId="0" borderId="0"/>
    <xf numFmtId="0" fontId="4" fillId="0" borderId="0"/>
    <xf numFmtId="0" fontId="52" fillId="0" borderId="0"/>
    <xf numFmtId="0" fontId="43" fillId="0" borderId="0"/>
    <xf numFmtId="0" fontId="4" fillId="0" borderId="0"/>
    <xf numFmtId="0" fontId="4" fillId="0" borderId="0"/>
    <xf numFmtId="0" fontId="49" fillId="0" borderId="0"/>
  </cellStyleXfs>
  <cellXfs count="660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3" fillId="5" borderId="0" xfId="0" applyFont="1" applyFill="1" applyBorder="1" applyAlignment="1">
      <alignment horizontal="left" vertical="center" wrapText="1"/>
    </xf>
    <xf numFmtId="0" fontId="53" fillId="5" borderId="0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4" fillId="0" borderId="0" xfId="0" applyFont="1"/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2" fontId="54" fillId="0" borderId="1" xfId="0" applyNumberFormat="1" applyFont="1" applyFill="1" applyBorder="1" applyAlignment="1">
      <alignment vertical="center"/>
    </xf>
    <xf numFmtId="0" fontId="54" fillId="5" borderId="1" xfId="0" applyFont="1" applyFill="1" applyBorder="1" applyAlignment="1">
      <alignment horizontal="left" vertical="center"/>
    </xf>
    <xf numFmtId="0" fontId="57" fillId="0" borderId="0" xfId="0" applyFont="1" applyAlignment="1">
      <alignment vertical="center"/>
    </xf>
    <xf numFmtId="0" fontId="56" fillId="0" borderId="2" xfId="0" applyFont="1" applyFill="1" applyBorder="1" applyAlignment="1">
      <alignment horizontal="left" vertical="center"/>
    </xf>
    <xf numFmtId="0" fontId="56" fillId="0" borderId="3" xfId="0" applyFont="1" applyFill="1" applyBorder="1" applyAlignment="1">
      <alignment horizontal="left" vertical="center"/>
    </xf>
    <xf numFmtId="0" fontId="5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56" fillId="0" borderId="4" xfId="0" applyFont="1" applyFill="1" applyBorder="1" applyAlignment="1">
      <alignment horizontal="left" vertical="center"/>
    </xf>
    <xf numFmtId="0" fontId="53" fillId="0" borderId="3" xfId="0" applyFont="1" applyFill="1" applyBorder="1" applyAlignment="1">
      <alignment horizontal="left" vertical="center"/>
    </xf>
    <xf numFmtId="0" fontId="56" fillId="0" borderId="5" xfId="0" applyFont="1" applyFill="1" applyBorder="1" applyAlignment="1">
      <alignment horizontal="left" vertical="center"/>
    </xf>
    <xf numFmtId="0" fontId="54" fillId="0" borderId="3" xfId="0" applyFont="1" applyFill="1" applyBorder="1" applyAlignment="1">
      <alignment horizontal="left" vertical="center" wrapText="1"/>
    </xf>
    <xf numFmtId="0" fontId="55" fillId="0" borderId="6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/>
    </xf>
    <xf numFmtId="0" fontId="54" fillId="0" borderId="7" xfId="0" applyFont="1" applyFill="1" applyBorder="1" applyAlignment="1">
      <alignment horizontal="left" vertical="center"/>
    </xf>
    <xf numFmtId="0" fontId="54" fillId="0" borderId="7" xfId="0" applyFont="1" applyFill="1" applyBorder="1" applyAlignment="1">
      <alignment horizontal="left" vertical="center" wrapText="1"/>
    </xf>
    <xf numFmtId="0" fontId="55" fillId="0" borderId="8" xfId="0" applyFont="1" applyFill="1" applyBorder="1" applyAlignment="1">
      <alignment horizontal="left" vertical="center"/>
    </xf>
    <xf numFmtId="0" fontId="58" fillId="5" borderId="4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9" fillId="0" borderId="0" xfId="0" applyFont="1"/>
    <xf numFmtId="0" fontId="52" fillId="0" borderId="9" xfId="0" applyFont="1" applyBorder="1" applyAlignment="1">
      <alignment horizontal="center"/>
    </xf>
    <xf numFmtId="0" fontId="52" fillId="6" borderId="9" xfId="0" applyFont="1" applyFill="1" applyBorder="1" applyAlignment="1">
      <alignment horizontal="left"/>
    </xf>
    <xf numFmtId="0" fontId="56" fillId="5" borderId="0" xfId="0" applyFont="1" applyFill="1" applyBorder="1" applyAlignment="1">
      <alignment horizontal="left" vertical="center"/>
    </xf>
    <xf numFmtId="0" fontId="4" fillId="0" borderId="0" xfId="2"/>
    <xf numFmtId="0" fontId="11" fillId="0" borderId="0" xfId="2" applyFont="1"/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3" fillId="3" borderId="0" xfId="2" applyFont="1" applyFill="1" applyBorder="1" applyAlignment="1">
      <alignment horizontal="left" vertical="top"/>
    </xf>
    <xf numFmtId="0" fontId="14" fillId="3" borderId="0" xfId="2" applyFont="1" applyFill="1" applyBorder="1" applyAlignment="1">
      <alignment horizontal="left" vertical="top"/>
    </xf>
    <xf numFmtId="0" fontId="15" fillId="3" borderId="0" xfId="2" applyFont="1" applyFill="1" applyBorder="1" applyAlignment="1">
      <alignment horizontal="left" vertical="top"/>
    </xf>
    <xf numFmtId="0" fontId="16" fillId="3" borderId="0" xfId="2" applyFont="1" applyFill="1" applyBorder="1" applyAlignment="1">
      <alignment horizontal="left" vertical="top"/>
    </xf>
    <xf numFmtId="0" fontId="17" fillId="0" borderId="10" xfId="2" applyNumberFormat="1" applyFont="1" applyFill="1" applyBorder="1" applyAlignment="1">
      <alignment horizontal="center"/>
    </xf>
    <xf numFmtId="0" fontId="18" fillId="0" borderId="10" xfId="2" applyFont="1" applyBorder="1" applyAlignment="1">
      <alignment horizontal="left" vertical="center"/>
    </xf>
    <xf numFmtId="0" fontId="19" fillId="3" borderId="10" xfId="2" applyFont="1" applyFill="1" applyBorder="1" applyAlignment="1">
      <alignment horizontal="left" vertical="center"/>
    </xf>
    <xf numFmtId="0" fontId="13" fillId="3" borderId="11" xfId="2" applyFont="1" applyFill="1" applyBorder="1" applyAlignment="1">
      <alignment vertical="center"/>
    </xf>
    <xf numFmtId="20" fontId="20" fillId="3" borderId="12" xfId="2" applyNumberFormat="1" applyFont="1" applyFill="1" applyBorder="1" applyAlignment="1">
      <alignment horizontal="left" vertical="top"/>
    </xf>
    <xf numFmtId="0" fontId="13" fillId="3" borderId="12" xfId="2" applyFont="1" applyFill="1" applyBorder="1" applyAlignment="1">
      <alignment horizontal="left" vertical="top"/>
    </xf>
    <xf numFmtId="0" fontId="22" fillId="0" borderId="0" xfId="2" applyFont="1"/>
    <xf numFmtId="0" fontId="14" fillId="3" borderId="0" xfId="2" applyFont="1" applyFill="1" applyBorder="1" applyAlignment="1">
      <alignment horizontal="center" vertical="center"/>
    </xf>
    <xf numFmtId="0" fontId="25" fillId="2" borderId="13" xfId="2" applyFont="1" applyFill="1" applyBorder="1" applyAlignment="1">
      <alignment horizontal="center" vertical="center"/>
    </xf>
    <xf numFmtId="0" fontId="27" fillId="2" borderId="13" xfId="2" applyFont="1" applyFill="1" applyBorder="1" applyAlignment="1">
      <alignment horizontal="center" vertical="center"/>
    </xf>
    <xf numFmtId="0" fontId="16" fillId="2" borderId="14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right"/>
    </xf>
    <xf numFmtId="0" fontId="20" fillId="0" borderId="0" xfId="2" applyFont="1" applyBorder="1" applyAlignment="1">
      <alignment horizontal="left" vertical="center"/>
    </xf>
    <xf numFmtId="0" fontId="20" fillId="0" borderId="0" xfId="2" applyFont="1" applyBorder="1" applyAlignment="1">
      <alignment horizontal="right"/>
    </xf>
    <xf numFmtId="0" fontId="31" fillId="0" borderId="0" xfId="2" applyFont="1"/>
    <xf numFmtId="0" fontId="19" fillId="3" borderId="0" xfId="2" applyFont="1" applyFill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8" fillId="0" borderId="10" xfId="2" applyFont="1" applyBorder="1" applyAlignment="1">
      <alignment horizontal="center" vertical="center"/>
    </xf>
    <xf numFmtId="0" fontId="13" fillId="3" borderId="0" xfId="2" applyFont="1" applyFill="1" applyBorder="1" applyAlignment="1">
      <alignment horizontal="right" vertical="top"/>
    </xf>
    <xf numFmtId="2" fontId="54" fillId="0" borderId="0" xfId="0" applyNumberFormat="1" applyFont="1" applyFill="1" applyBorder="1" applyAlignment="1">
      <alignment horizontal="left" vertical="center"/>
    </xf>
    <xf numFmtId="0" fontId="54" fillId="0" borderId="0" xfId="0" applyNumberFormat="1" applyFont="1" applyFill="1" applyBorder="1" applyAlignment="1">
      <alignment horizontal="left" vertical="center"/>
    </xf>
    <xf numFmtId="2" fontId="54" fillId="0" borderId="15" xfId="0" applyNumberFormat="1" applyFont="1" applyFill="1" applyBorder="1" applyAlignment="1">
      <alignment horizontal="left" vertical="center"/>
    </xf>
    <xf numFmtId="0" fontId="54" fillId="0" borderId="1" xfId="0" applyNumberFormat="1" applyFont="1" applyFill="1" applyBorder="1" applyAlignment="1">
      <alignment horizontal="left" vertical="center"/>
    </xf>
    <xf numFmtId="2" fontId="54" fillId="0" borderId="1" xfId="0" applyNumberFormat="1" applyFont="1" applyFill="1" applyBorder="1" applyAlignment="1">
      <alignment horizontal="left" vertical="center"/>
    </xf>
    <xf numFmtId="0" fontId="54" fillId="0" borderId="1" xfId="0" applyFont="1" applyFill="1" applyBorder="1" applyAlignment="1">
      <alignment horizontal="left" vertical="center"/>
    </xf>
    <xf numFmtId="2" fontId="54" fillId="0" borderId="16" xfId="0" applyNumberFormat="1" applyFont="1" applyFill="1" applyBorder="1" applyAlignment="1">
      <alignment horizontal="left" vertical="center"/>
    </xf>
    <xf numFmtId="0" fontId="58" fillId="0" borderId="4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left" vertical="center"/>
    </xf>
    <xf numFmtId="0" fontId="21" fillId="3" borderId="12" xfId="2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9" fillId="0" borderId="0" xfId="2" applyFont="1"/>
    <xf numFmtId="0" fontId="11" fillId="0" borderId="0" xfId="2" applyFont="1" applyBorder="1"/>
    <xf numFmtId="0" fontId="60" fillId="0" borderId="0" xfId="7" applyFont="1" applyFill="1" applyBorder="1" applyAlignment="1">
      <alignment horizontal="left"/>
    </xf>
    <xf numFmtId="0" fontId="20" fillId="7" borderId="10" xfId="6" applyFont="1" applyFill="1" applyBorder="1" applyAlignment="1">
      <alignment horizontal="left" vertical="center"/>
    </xf>
    <xf numFmtId="0" fontId="13" fillId="7" borderId="10" xfId="6" applyFont="1" applyFill="1" applyBorder="1" applyAlignment="1">
      <alignment horizontal="left" vertical="center"/>
    </xf>
    <xf numFmtId="0" fontId="20" fillId="7" borderId="10" xfId="6" applyFont="1" applyFill="1" applyBorder="1" applyAlignment="1">
      <alignment horizontal="center" vertical="center"/>
    </xf>
    <xf numFmtId="167" fontId="23" fillId="0" borderId="10" xfId="2" applyNumberFormat="1" applyFont="1" applyFill="1" applyBorder="1" applyAlignment="1">
      <alignment horizontal="center" vertical="center"/>
    </xf>
    <xf numFmtId="164" fontId="24" fillId="0" borderId="10" xfId="2" applyNumberFormat="1" applyFont="1" applyFill="1" applyBorder="1" applyAlignment="1">
      <alignment horizontal="center"/>
    </xf>
    <xf numFmtId="0" fontId="20" fillId="0" borderId="10" xfId="6" applyFont="1" applyBorder="1" applyAlignment="1">
      <alignment horizontal="left" vertical="center"/>
    </xf>
    <xf numFmtId="0" fontId="13" fillId="0" borderId="10" xfId="6" applyFont="1" applyBorder="1" applyAlignment="1">
      <alignment horizontal="left" vertical="center"/>
    </xf>
    <xf numFmtId="0" fontId="20" fillId="0" borderId="10" xfId="6" applyFont="1" applyBorder="1" applyAlignment="1">
      <alignment horizontal="center" vertical="center"/>
    </xf>
    <xf numFmtId="0" fontId="14" fillId="3" borderId="10" xfId="2" applyFont="1" applyFill="1" applyBorder="1" applyAlignment="1">
      <alignment horizontal="left" vertical="center"/>
    </xf>
    <xf numFmtId="0" fontId="16" fillId="3" borderId="17" xfId="2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left" vertical="center"/>
    </xf>
    <xf numFmtId="0" fontId="61" fillId="9" borderId="10" xfId="2" applyFont="1" applyFill="1" applyBorder="1" applyAlignment="1">
      <alignment horizontal="left" vertical="center"/>
    </xf>
    <xf numFmtId="0" fontId="56" fillId="5" borderId="2" xfId="0" applyFont="1" applyFill="1" applyBorder="1" applyAlignment="1">
      <alignment horizontal="left" vertical="center"/>
    </xf>
    <xf numFmtId="0" fontId="56" fillId="5" borderId="3" xfId="0" applyFont="1" applyFill="1" applyBorder="1" applyAlignment="1">
      <alignment horizontal="left" vertical="center"/>
    </xf>
    <xf numFmtId="0" fontId="62" fillId="5" borderId="3" xfId="0" applyFont="1" applyFill="1" applyBorder="1" applyAlignment="1">
      <alignment horizontal="left"/>
    </xf>
    <xf numFmtId="0" fontId="63" fillId="5" borderId="3" xfId="0" applyFont="1" applyFill="1" applyBorder="1" applyAlignment="1">
      <alignment horizontal="left" vertical="center" wrapText="1"/>
    </xf>
    <xf numFmtId="0" fontId="64" fillId="5" borderId="3" xfId="0" applyFont="1" applyFill="1" applyBorder="1" applyAlignment="1">
      <alignment horizontal="left"/>
    </xf>
    <xf numFmtId="0" fontId="54" fillId="5" borderId="6" xfId="0" applyFont="1" applyFill="1" applyBorder="1"/>
    <xf numFmtId="0" fontId="54" fillId="0" borderId="3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2" fontId="54" fillId="0" borderId="18" xfId="0" applyNumberFormat="1" applyFont="1" applyFill="1" applyBorder="1" applyAlignment="1">
      <alignment horizontal="left" vertical="center"/>
    </xf>
    <xf numFmtId="0" fontId="54" fillId="0" borderId="6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7" fillId="0" borderId="0" xfId="2" applyFont="1"/>
    <xf numFmtId="2" fontId="54" fillId="0" borderId="7" xfId="0" applyNumberFormat="1" applyFont="1" applyFill="1" applyBorder="1" applyAlignment="1">
      <alignment horizontal="left" vertic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22" fillId="0" borderId="3" xfId="2" applyFont="1" applyBorder="1"/>
    <xf numFmtId="0" fontId="22" fillId="0" borderId="6" xfId="2" applyFont="1" applyBorder="1"/>
    <xf numFmtId="0" fontId="22" fillId="0" borderId="0" xfId="2" applyFont="1" applyBorder="1"/>
    <xf numFmtId="0" fontId="22" fillId="0" borderId="1" xfId="2" applyFont="1" applyBorder="1"/>
    <xf numFmtId="0" fontId="0" fillId="0" borderId="19" xfId="0" applyBorder="1"/>
    <xf numFmtId="0" fontId="0" fillId="0" borderId="20" xfId="0" applyBorder="1"/>
    <xf numFmtId="0" fontId="22" fillId="0" borderId="21" xfId="2" applyFont="1" applyBorder="1"/>
    <xf numFmtId="0" fontId="22" fillId="0" borderId="22" xfId="2" applyFont="1" applyBorder="1"/>
    <xf numFmtId="0" fontId="33" fillId="0" borderId="10" xfId="2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165" fontId="33" fillId="0" borderId="10" xfId="2" applyNumberFormat="1" applyFont="1" applyFill="1" applyBorder="1" applyAlignment="1">
      <alignment horizontal="center"/>
    </xf>
    <xf numFmtId="0" fontId="30" fillId="0" borderId="0" xfId="2" applyFont="1" applyAlignment="1">
      <alignment horizontal="center"/>
    </xf>
    <xf numFmtId="0" fontId="14" fillId="0" borderId="17" xfId="2" applyFont="1" applyBorder="1" applyAlignment="1">
      <alignment horizontal="left" vertical="center"/>
    </xf>
    <xf numFmtId="0" fontId="18" fillId="0" borderId="17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/>
    </xf>
    <xf numFmtId="0" fontId="17" fillId="0" borderId="17" xfId="2" applyNumberFormat="1" applyFont="1" applyFill="1" applyBorder="1" applyAlignment="1">
      <alignment horizontal="center"/>
    </xf>
    <xf numFmtId="165" fontId="33" fillId="0" borderId="17" xfId="2" applyNumberFormat="1" applyFont="1" applyFill="1" applyBorder="1" applyAlignment="1">
      <alignment horizontal="center"/>
    </xf>
    <xf numFmtId="0" fontId="19" fillId="3" borderId="24" xfId="2" applyFont="1" applyFill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8" fillId="0" borderId="24" xfId="2" applyFont="1" applyBorder="1" applyAlignment="1">
      <alignment horizontal="center" vertical="center"/>
    </xf>
    <xf numFmtId="0" fontId="18" fillId="0" borderId="24" xfId="2" applyFont="1" applyBorder="1" applyAlignment="1">
      <alignment horizontal="left" vertical="center"/>
    </xf>
    <xf numFmtId="0" fontId="17" fillId="0" borderId="24" xfId="2" applyNumberFormat="1" applyFont="1" applyFill="1" applyBorder="1" applyAlignment="1">
      <alignment horizontal="center"/>
    </xf>
    <xf numFmtId="165" fontId="33" fillId="0" borderId="24" xfId="2" applyNumberFormat="1" applyFont="1" applyFill="1" applyBorder="1" applyAlignment="1">
      <alignment horizontal="center"/>
    </xf>
    <xf numFmtId="0" fontId="0" fillId="0" borderId="0" xfId="0" applyAlignment="1"/>
    <xf numFmtId="0" fontId="14" fillId="8" borderId="10" xfId="2" applyFont="1" applyFill="1" applyBorder="1" applyAlignment="1">
      <alignment horizontal="left" vertical="center"/>
    </xf>
    <xf numFmtId="0" fontId="18" fillId="8" borderId="10" xfId="2" applyFont="1" applyFill="1" applyBorder="1" applyAlignment="1">
      <alignment horizontal="center" vertical="center"/>
    </xf>
    <xf numFmtId="0" fontId="18" fillId="8" borderId="10" xfId="2" applyFont="1" applyFill="1" applyBorder="1" applyAlignment="1">
      <alignment horizontal="left" vertical="center"/>
    </xf>
    <xf numFmtId="0" fontId="17" fillId="8" borderId="10" xfId="2" applyNumberFormat="1" applyFont="1" applyFill="1" applyBorder="1" applyAlignment="1">
      <alignment horizontal="center"/>
    </xf>
    <xf numFmtId="0" fontId="14" fillId="8" borderId="24" xfId="2" applyFont="1" applyFill="1" applyBorder="1" applyAlignment="1">
      <alignment horizontal="left" vertical="center"/>
    </xf>
    <xf numFmtId="0" fontId="18" fillId="8" borderId="24" xfId="2" applyFont="1" applyFill="1" applyBorder="1" applyAlignment="1">
      <alignment horizontal="center" vertical="center"/>
    </xf>
    <xf numFmtId="0" fontId="18" fillId="8" borderId="24" xfId="2" applyFont="1" applyFill="1" applyBorder="1" applyAlignment="1">
      <alignment horizontal="left" vertical="center"/>
    </xf>
    <xf numFmtId="0" fontId="17" fillId="8" borderId="24" xfId="2" applyNumberFormat="1" applyFont="1" applyFill="1" applyBorder="1" applyAlignment="1">
      <alignment horizontal="center"/>
    </xf>
    <xf numFmtId="0" fontId="12" fillId="2" borderId="14" xfId="2" applyFont="1" applyFill="1" applyBorder="1" applyAlignment="1">
      <alignment vertical="center"/>
    </xf>
    <xf numFmtId="0" fontId="51" fillId="0" borderId="25" xfId="0" applyFont="1" applyBorder="1" applyAlignment="1">
      <alignment horizontal="left" vertical="center"/>
    </xf>
    <xf numFmtId="0" fontId="51" fillId="0" borderId="26" xfId="0" applyFont="1" applyBorder="1" applyAlignment="1">
      <alignment horizontal="left" vertical="center"/>
    </xf>
    <xf numFmtId="0" fontId="27" fillId="2" borderId="13" xfId="2" applyFont="1" applyFill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0" fontId="34" fillId="2" borderId="14" xfId="2" applyFont="1" applyFill="1" applyBorder="1" applyAlignment="1">
      <alignment horizontal="center" vertical="center"/>
    </xf>
    <xf numFmtId="0" fontId="3" fillId="0" borderId="0" xfId="2" applyFont="1"/>
    <xf numFmtId="49" fontId="33" fillId="0" borderId="10" xfId="2" applyNumberFormat="1" applyFont="1" applyFill="1" applyBorder="1" applyAlignment="1">
      <alignment horizontal="center"/>
    </xf>
    <xf numFmtId="49" fontId="33" fillId="8" borderId="10" xfId="2" applyNumberFormat="1" applyFont="1" applyFill="1" applyBorder="1" applyAlignment="1">
      <alignment horizontal="center"/>
    </xf>
    <xf numFmtId="49" fontId="24" fillId="0" borderId="24" xfId="2" applyNumberFormat="1" applyFont="1" applyFill="1" applyBorder="1" applyAlignment="1">
      <alignment horizontal="center"/>
    </xf>
    <xf numFmtId="49" fontId="24" fillId="8" borderId="24" xfId="2" applyNumberFormat="1" applyFont="1" applyFill="1" applyBorder="1" applyAlignment="1">
      <alignment horizontal="center"/>
    </xf>
    <xf numFmtId="0" fontId="35" fillId="0" borderId="0" xfId="2" applyFont="1"/>
    <xf numFmtId="0" fontId="35" fillId="0" borderId="0" xfId="2" applyFont="1" applyAlignment="1">
      <alignment horizontal="right"/>
    </xf>
    <xf numFmtId="0" fontId="56" fillId="0" borderId="27" xfId="0" applyFont="1" applyFill="1" applyBorder="1" applyAlignment="1">
      <alignment horizontal="left" vertical="center"/>
    </xf>
    <xf numFmtId="0" fontId="36" fillId="0" borderId="10" xfId="6" applyFont="1" applyBorder="1" applyAlignment="1">
      <alignment horizontal="left" vertical="center"/>
    </xf>
    <xf numFmtId="0" fontId="13" fillId="3" borderId="14" xfId="2" applyFont="1" applyFill="1" applyBorder="1" applyAlignment="1">
      <alignment vertical="center"/>
    </xf>
    <xf numFmtId="0" fontId="16" fillId="3" borderId="14" xfId="2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left" vertical="center"/>
    </xf>
    <xf numFmtId="0" fontId="58" fillId="0" borderId="28" xfId="0" applyFont="1" applyFill="1" applyBorder="1" applyAlignment="1">
      <alignment horizontal="left" vertical="center"/>
    </xf>
    <xf numFmtId="0" fontId="54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58" fillId="0" borderId="27" xfId="0" applyFont="1" applyFill="1" applyBorder="1" applyAlignment="1">
      <alignment horizontal="left" vertical="center"/>
    </xf>
    <xf numFmtId="0" fontId="53" fillId="0" borderId="27" xfId="0" applyFont="1" applyFill="1" applyBorder="1" applyAlignment="1">
      <alignment horizontal="left" vertical="center"/>
    </xf>
    <xf numFmtId="0" fontId="54" fillId="0" borderId="29" xfId="0" applyFont="1" applyFill="1" applyBorder="1" applyAlignment="1">
      <alignment horizontal="left" vertical="center"/>
    </xf>
    <xf numFmtId="0" fontId="0" fillId="0" borderId="30" xfId="0" applyFill="1" applyBorder="1"/>
    <xf numFmtId="0" fontId="0" fillId="0" borderId="19" xfId="0" applyFill="1" applyBorder="1"/>
    <xf numFmtId="0" fontId="0" fillId="0" borderId="0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0" xfId="0" applyFill="1"/>
    <xf numFmtId="0" fontId="58" fillId="10" borderId="31" xfId="0" applyFont="1" applyFill="1" applyBorder="1" applyAlignment="1">
      <alignment horizontal="left" vertical="center"/>
    </xf>
    <xf numFmtId="0" fontId="56" fillId="10" borderId="32" xfId="0" applyFont="1" applyFill="1" applyBorder="1" applyAlignment="1">
      <alignment horizontal="left" vertical="center"/>
    </xf>
    <xf numFmtId="0" fontId="56" fillId="10" borderId="33" xfId="0" applyFont="1" applyFill="1" applyBorder="1" applyAlignment="1">
      <alignment horizontal="left" vertical="center"/>
    </xf>
    <xf numFmtId="0" fontId="58" fillId="0" borderId="7" xfId="0" applyFont="1" applyFill="1" applyBorder="1" applyAlignment="1">
      <alignment horizontal="right" vertical="center"/>
    </xf>
    <xf numFmtId="0" fontId="58" fillId="0" borderId="34" xfId="0" applyFont="1" applyFill="1" applyBorder="1" applyAlignment="1">
      <alignment vertical="center"/>
    </xf>
    <xf numFmtId="0" fontId="65" fillId="0" borderId="0" xfId="2" applyFont="1"/>
    <xf numFmtId="0" fontId="66" fillId="0" borderId="0" xfId="2" applyFont="1" applyBorder="1" applyAlignment="1">
      <alignment horizontal="right"/>
    </xf>
    <xf numFmtId="0" fontId="66" fillId="0" borderId="0" xfId="2" applyFont="1" applyBorder="1" applyAlignment="1">
      <alignment horizontal="left" vertical="center"/>
    </xf>
    <xf numFmtId="0" fontId="62" fillId="0" borderId="0" xfId="2" applyFont="1"/>
    <xf numFmtId="0" fontId="62" fillId="0" borderId="0" xfId="2" applyFont="1" applyAlignment="1">
      <alignment horizontal="center"/>
    </xf>
    <xf numFmtId="0" fontId="67" fillId="0" borderId="0" xfId="3" applyFont="1" applyFill="1" applyBorder="1" applyAlignment="1">
      <alignment horizontal="right"/>
    </xf>
    <xf numFmtId="0" fontId="68" fillId="2" borderId="14" xfId="2" applyFont="1" applyFill="1" applyBorder="1" applyAlignment="1">
      <alignment horizontal="left" vertical="center"/>
    </xf>
    <xf numFmtId="0" fontId="68" fillId="2" borderId="14" xfId="2" applyFont="1" applyFill="1" applyBorder="1" applyAlignment="1">
      <alignment horizontal="center" vertical="center"/>
    </xf>
    <xf numFmtId="0" fontId="68" fillId="2" borderId="14" xfId="2" applyFont="1" applyFill="1" applyBorder="1" applyAlignment="1">
      <alignment vertical="center"/>
    </xf>
    <xf numFmtId="0" fontId="69" fillId="2" borderId="13" xfId="2" applyFont="1" applyFill="1" applyBorder="1" applyAlignment="1">
      <alignment horizontal="center" vertical="center"/>
    </xf>
    <xf numFmtId="0" fontId="70" fillId="2" borderId="13" xfId="2" applyFont="1" applyFill="1" applyBorder="1" applyAlignment="1">
      <alignment horizontal="center" vertical="center"/>
    </xf>
    <xf numFmtId="0" fontId="62" fillId="0" borderId="0" xfId="0" applyFont="1" applyAlignment="1"/>
    <xf numFmtId="0" fontId="59" fillId="0" borderId="0" xfId="0" applyFont="1" applyAlignment="1"/>
    <xf numFmtId="0" fontId="71" fillId="2" borderId="14" xfId="2" applyFont="1" applyFill="1" applyBorder="1" applyAlignment="1">
      <alignment horizontal="center" vertical="center"/>
    </xf>
    <xf numFmtId="0" fontId="59" fillId="0" borderId="0" xfId="0" applyFont="1"/>
    <xf numFmtId="0" fontId="49" fillId="0" borderId="0" xfId="0" applyFont="1" applyBorder="1" applyAlignment="1">
      <alignment horizontal="center" vertical="center"/>
    </xf>
    <xf numFmtId="0" fontId="49" fillId="0" borderId="26" xfId="0" applyFont="1" applyBorder="1" applyAlignment="1">
      <alignment horizontal="left" vertical="center"/>
    </xf>
    <xf numFmtId="49" fontId="49" fillId="0" borderId="26" xfId="0" applyNumberFormat="1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51" fillId="0" borderId="26" xfId="0" applyFont="1" applyBorder="1" applyAlignment="1">
      <alignment horizontal="left"/>
    </xf>
    <xf numFmtId="0" fontId="49" fillId="0" borderId="35" xfId="0" applyFont="1" applyBorder="1" applyAlignment="1">
      <alignment horizontal="left" vertical="center"/>
    </xf>
    <xf numFmtId="0" fontId="49" fillId="0" borderId="36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49" fontId="49" fillId="0" borderId="37" xfId="0" applyNumberFormat="1" applyFont="1" applyBorder="1" applyAlignment="1">
      <alignment horizontal="left" vertical="center"/>
    </xf>
    <xf numFmtId="0" fontId="49" fillId="0" borderId="9" xfId="0" applyFont="1" applyBorder="1" applyAlignment="1">
      <alignment horizontal="left" vertical="center"/>
    </xf>
    <xf numFmtId="0" fontId="49" fillId="0" borderId="36" xfId="0" applyFont="1" applyBorder="1" applyAlignment="1">
      <alignment horizontal="left" vertical="center"/>
    </xf>
    <xf numFmtId="0" fontId="49" fillId="0" borderId="37" xfId="0" applyFont="1" applyBorder="1" applyAlignment="1">
      <alignment horizontal="left"/>
    </xf>
    <xf numFmtId="0" fontId="49" fillId="0" borderId="36" xfId="0" applyFont="1" applyBorder="1" applyAlignment="1">
      <alignment horizontal="left"/>
    </xf>
    <xf numFmtId="0" fontId="49" fillId="0" borderId="37" xfId="0" applyFont="1" applyBorder="1" applyAlignment="1">
      <alignment horizontal="center"/>
    </xf>
    <xf numFmtId="0" fontId="49" fillId="0" borderId="9" xfId="0" applyFont="1" applyBorder="1" applyAlignment="1">
      <alignment horizontal="left"/>
    </xf>
    <xf numFmtId="0" fontId="62" fillId="0" borderId="0" xfId="0" applyFont="1"/>
    <xf numFmtId="0" fontId="49" fillId="12" borderId="38" xfId="0" applyFont="1" applyFill="1" applyBorder="1" applyAlignment="1">
      <alignment horizontal="center" vertical="center"/>
    </xf>
    <xf numFmtId="0" fontId="49" fillId="0" borderId="23" xfId="0" applyFont="1" applyBorder="1" applyAlignment="1">
      <alignment horizontal="left" vertical="center"/>
    </xf>
    <xf numFmtId="49" fontId="49" fillId="11" borderId="37" xfId="0" applyNumberFormat="1" applyFont="1" applyFill="1" applyBorder="1" applyAlignment="1">
      <alignment horizontal="left" vertical="center"/>
    </xf>
    <xf numFmtId="0" fontId="49" fillId="11" borderId="9" xfId="0" applyFont="1" applyFill="1" applyBorder="1" applyAlignment="1">
      <alignment horizontal="left" vertical="center"/>
    </xf>
    <xf numFmtId="0" fontId="49" fillId="6" borderId="38" xfId="0" applyFont="1" applyFill="1" applyBorder="1" applyAlignment="1">
      <alignment horizontal="center" vertical="center"/>
    </xf>
    <xf numFmtId="0" fontId="49" fillId="0" borderId="23" xfId="0" applyFont="1" applyBorder="1" applyAlignment="1">
      <alignment horizontal="left"/>
    </xf>
    <xf numFmtId="0" fontId="49" fillId="0" borderId="37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left"/>
    </xf>
    <xf numFmtId="0" fontId="49" fillId="12" borderId="39" xfId="0" applyFont="1" applyFill="1" applyBorder="1" applyAlignment="1">
      <alignment horizontal="center" vertical="center"/>
    </xf>
    <xf numFmtId="0" fontId="49" fillId="0" borderId="35" xfId="0" applyFont="1" applyFill="1" applyBorder="1" applyAlignment="1">
      <alignment horizontal="left" vertical="center"/>
    </xf>
    <xf numFmtId="0" fontId="49" fillId="6" borderId="39" xfId="0" applyFont="1" applyFill="1" applyBorder="1" applyAlignment="1">
      <alignment horizontal="center" vertical="center"/>
    </xf>
    <xf numFmtId="0" fontId="49" fillId="0" borderId="35" xfId="0" applyFont="1" applyBorder="1" applyAlignment="1">
      <alignment horizontal="left"/>
    </xf>
    <xf numFmtId="49" fontId="49" fillId="0" borderId="37" xfId="0" applyNumberFormat="1" applyFont="1" applyBorder="1" applyAlignment="1">
      <alignment horizontal="center" vertical="center"/>
    </xf>
    <xf numFmtId="0" fontId="49" fillId="0" borderId="28" xfId="0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  <xf numFmtId="0" fontId="49" fillId="6" borderId="9" xfId="0" applyFont="1" applyFill="1" applyBorder="1" applyAlignment="1">
      <alignment horizontal="left" vertical="center"/>
    </xf>
    <xf numFmtId="0" fontId="49" fillId="12" borderId="41" xfId="0" applyFont="1" applyFill="1" applyBorder="1" applyAlignment="1">
      <alignment horizontal="center" vertical="center"/>
    </xf>
    <xf numFmtId="0" fontId="49" fillId="6" borderId="41" xfId="0" applyFont="1" applyFill="1" applyBorder="1" applyAlignment="1">
      <alignment horizontal="center" vertical="center"/>
    </xf>
    <xf numFmtId="49" fontId="49" fillId="0" borderId="9" xfId="0" applyNumberFormat="1" applyFont="1" applyBorder="1" applyAlignment="1">
      <alignment horizontal="center" vertical="center"/>
    </xf>
    <xf numFmtId="0" fontId="49" fillId="0" borderId="40" xfId="0" applyFont="1" applyBorder="1" applyAlignment="1">
      <alignment horizontal="left"/>
    </xf>
    <xf numFmtId="0" fontId="49" fillId="0" borderId="37" xfId="0" applyFont="1" applyBorder="1" applyAlignment="1">
      <alignment horizontal="left" vertical="center"/>
    </xf>
    <xf numFmtId="49" fontId="49" fillId="0" borderId="9" xfId="0" applyNumberFormat="1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49" fontId="49" fillId="0" borderId="0" xfId="0" applyNumberFormat="1" applyFont="1" applyBorder="1" applyAlignment="1">
      <alignment horizontal="left" vertical="center"/>
    </xf>
    <xf numFmtId="0" fontId="49" fillId="0" borderId="0" xfId="0" applyFont="1" applyBorder="1" applyAlignment="1">
      <alignment horizontal="left"/>
    </xf>
    <xf numFmtId="0" fontId="49" fillId="0" borderId="0" xfId="0" applyFont="1" applyAlignment="1">
      <alignment horizontal="center" vertical="center"/>
    </xf>
    <xf numFmtId="49" fontId="49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left"/>
    </xf>
    <xf numFmtId="0" fontId="49" fillId="0" borderId="25" xfId="0" applyFont="1" applyBorder="1" applyAlignment="1">
      <alignment horizontal="left" vertical="center"/>
    </xf>
    <xf numFmtId="0" fontId="49" fillId="0" borderId="28" xfId="0" applyFont="1" applyBorder="1" applyAlignment="1">
      <alignment horizontal="center" vertical="center"/>
    </xf>
    <xf numFmtId="0" fontId="49" fillId="6" borderId="38" xfId="0" applyFont="1" applyFill="1" applyBorder="1" applyAlignment="1">
      <alignment horizontal="left"/>
    </xf>
    <xf numFmtId="0" fontId="49" fillId="6" borderId="39" xfId="0" applyFont="1" applyFill="1" applyBorder="1" applyAlignment="1">
      <alignment horizontal="left"/>
    </xf>
    <xf numFmtId="0" fontId="49" fillId="5" borderId="35" xfId="0" applyFont="1" applyFill="1" applyBorder="1" applyAlignment="1">
      <alignment horizontal="left" vertical="center"/>
    </xf>
    <xf numFmtId="0" fontId="49" fillId="6" borderId="41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72" fillId="3" borderId="0" xfId="2" applyFont="1" applyFill="1" applyBorder="1" applyAlignment="1">
      <alignment horizontal="center" vertical="center"/>
    </xf>
    <xf numFmtId="0" fontId="68" fillId="3" borderId="0" xfId="2" applyFont="1" applyFill="1" applyBorder="1" applyAlignment="1">
      <alignment horizontal="left" vertical="center"/>
    </xf>
    <xf numFmtId="0" fontId="73" fillId="3" borderId="10" xfId="2" applyFont="1" applyFill="1" applyBorder="1" applyAlignment="1">
      <alignment horizontal="left" vertical="center"/>
    </xf>
    <xf numFmtId="0" fontId="72" fillId="0" borderId="10" xfId="2" applyFont="1" applyBorder="1" applyAlignment="1">
      <alignment horizontal="left" vertical="center"/>
    </xf>
    <xf numFmtId="0" fontId="74" fillId="0" borderId="10" xfId="2" applyFont="1" applyBorder="1" applyAlignment="1">
      <alignment horizontal="center" vertical="center"/>
    </xf>
    <xf numFmtId="0" fontId="74" fillId="0" borderId="10" xfId="2" applyFont="1" applyBorder="1" applyAlignment="1">
      <alignment horizontal="left" vertical="center"/>
    </xf>
    <xf numFmtId="0" fontId="50" fillId="0" borderId="0" xfId="0" applyFont="1"/>
    <xf numFmtId="0" fontId="75" fillId="0" borderId="0" xfId="2" applyFont="1" applyBorder="1" applyAlignment="1">
      <alignment horizontal="center" vertical="center"/>
    </xf>
    <xf numFmtId="0" fontId="76" fillId="0" borderId="0" xfId="2" applyFont="1" applyAlignment="1"/>
    <xf numFmtId="0" fontId="77" fillId="0" borderId="0" xfId="0" applyFont="1" applyBorder="1" applyAlignment="1">
      <alignment horizontal="left" vertical="center"/>
    </xf>
    <xf numFmtId="0" fontId="77" fillId="0" borderId="0" xfId="0" applyFont="1" applyBorder="1" applyAlignment="1">
      <alignment horizontal="left"/>
    </xf>
    <xf numFmtId="0" fontId="77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78" fillId="0" borderId="0" xfId="0" applyFont="1"/>
    <xf numFmtId="0" fontId="79" fillId="0" borderId="0" xfId="0" applyFont="1" applyAlignment="1">
      <alignment horizontal="center"/>
    </xf>
    <xf numFmtId="0" fontId="78" fillId="5" borderId="0" xfId="0" applyFont="1" applyFill="1"/>
    <xf numFmtId="0" fontId="78" fillId="10" borderId="0" xfId="0" applyFont="1" applyFill="1"/>
    <xf numFmtId="0" fontId="79" fillId="10" borderId="0" xfId="0" applyFont="1" applyFill="1"/>
    <xf numFmtId="0" fontId="80" fillId="10" borderId="0" xfId="0" applyFont="1" applyFill="1"/>
    <xf numFmtId="0" fontId="81" fillId="10" borderId="0" xfId="0" applyFont="1" applyFill="1"/>
    <xf numFmtId="0" fontId="82" fillId="10" borderId="0" xfId="0" applyFont="1" applyFill="1" applyAlignment="1">
      <alignment horizontal="center" wrapText="1"/>
    </xf>
    <xf numFmtId="0" fontId="82" fillId="10" borderId="0" xfId="0" applyFont="1" applyFill="1" applyAlignment="1">
      <alignment horizontal="center"/>
    </xf>
    <xf numFmtId="0" fontId="10" fillId="8" borderId="10" xfId="2" applyFont="1" applyFill="1" applyBorder="1" applyAlignment="1">
      <alignment horizontal="left" vertical="center"/>
    </xf>
    <xf numFmtId="0" fontId="31" fillId="0" borderId="0" xfId="2" applyFont="1" applyAlignment="1">
      <alignment horizontal="center"/>
    </xf>
    <xf numFmtId="0" fontId="83" fillId="0" borderId="0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 wrapText="1"/>
    </xf>
    <xf numFmtId="0" fontId="83" fillId="0" borderId="23" xfId="0" applyFont="1" applyFill="1" applyBorder="1" applyAlignment="1">
      <alignment horizontal="left" vertical="center"/>
    </xf>
    <xf numFmtId="0" fontId="83" fillId="0" borderId="26" xfId="0" applyFont="1" applyFill="1" applyBorder="1" applyAlignment="1">
      <alignment horizontal="left" vertical="center"/>
    </xf>
    <xf numFmtId="0" fontId="83" fillId="0" borderId="26" xfId="0" applyFont="1" applyFill="1" applyBorder="1" applyAlignment="1">
      <alignment horizontal="left" vertical="center" wrapText="1"/>
    </xf>
    <xf numFmtId="0" fontId="84" fillId="0" borderId="40" xfId="0" applyFont="1" applyFill="1" applyBorder="1" applyAlignment="1">
      <alignment horizontal="left"/>
    </xf>
    <xf numFmtId="0" fontId="83" fillId="0" borderId="1" xfId="0" applyFont="1" applyFill="1" applyBorder="1" applyAlignment="1">
      <alignment horizontal="left" vertical="center"/>
    </xf>
    <xf numFmtId="0" fontId="84" fillId="0" borderId="1" xfId="0" applyFont="1" applyFill="1" applyBorder="1" applyAlignment="1">
      <alignment horizontal="left"/>
    </xf>
    <xf numFmtId="0" fontId="83" fillId="0" borderId="7" xfId="0" applyFont="1" applyFill="1" applyBorder="1" applyAlignment="1">
      <alignment horizontal="left" vertical="center"/>
    </xf>
    <xf numFmtId="0" fontId="85" fillId="0" borderId="9" xfId="0" applyNumberFormat="1" applyFont="1" applyFill="1" applyBorder="1" applyAlignment="1">
      <alignment vertical="center"/>
    </xf>
    <xf numFmtId="0" fontId="85" fillId="0" borderId="9" xfId="0" applyFont="1" applyFill="1" applyBorder="1" applyAlignment="1">
      <alignment horizontal="center"/>
    </xf>
    <xf numFmtId="0" fontId="85" fillId="0" borderId="30" xfId="0" applyFont="1" applyFill="1" applyBorder="1" applyAlignment="1">
      <alignment vertical="center"/>
    </xf>
    <xf numFmtId="0" fontId="85" fillId="0" borderId="35" xfId="0" applyFont="1" applyFill="1" applyBorder="1" applyAlignment="1">
      <alignment vertical="center"/>
    </xf>
    <xf numFmtId="0" fontId="85" fillId="0" borderId="42" xfId="0" applyFont="1" applyFill="1" applyBorder="1" applyAlignment="1">
      <alignment vertical="center"/>
    </xf>
    <xf numFmtId="0" fontId="85" fillId="0" borderId="43" xfId="0" applyFont="1" applyFill="1" applyBorder="1" applyAlignment="1">
      <alignment horizontal="center"/>
    </xf>
    <xf numFmtId="0" fontId="83" fillId="0" borderId="7" xfId="0" applyNumberFormat="1" applyFont="1" applyFill="1" applyBorder="1" applyAlignment="1">
      <alignment horizontal="left" vertical="center"/>
    </xf>
    <xf numFmtId="0" fontId="85" fillId="0" borderId="30" xfId="0" applyNumberFormat="1" applyFont="1" applyFill="1" applyBorder="1" applyAlignment="1">
      <alignment vertical="center"/>
    </xf>
    <xf numFmtId="0" fontId="85" fillId="0" borderId="44" xfId="0" applyFont="1" applyFill="1" applyBorder="1" applyAlignment="1">
      <alignment vertical="center"/>
    </xf>
    <xf numFmtId="0" fontId="83" fillId="0" borderId="0" xfId="0" applyFont="1" applyFill="1" applyBorder="1" applyAlignment="1">
      <alignment horizontal="center" vertical="center"/>
    </xf>
    <xf numFmtId="0" fontId="86" fillId="0" borderId="0" xfId="2" applyFont="1" applyFill="1" applyBorder="1"/>
    <xf numFmtId="0" fontId="86" fillId="0" borderId="22" xfId="2" applyFont="1" applyFill="1" applyBorder="1"/>
    <xf numFmtId="0" fontId="86" fillId="0" borderId="0" xfId="2" applyFont="1" applyFill="1" applyBorder="1" applyAlignment="1">
      <alignment horizontal="left"/>
    </xf>
    <xf numFmtId="0" fontId="87" fillId="0" borderId="0" xfId="0" applyFont="1" applyFill="1" applyBorder="1" applyAlignment="1">
      <alignment horizontal="center"/>
    </xf>
    <xf numFmtId="0" fontId="88" fillId="0" borderId="22" xfId="0" applyFont="1" applyFill="1" applyBorder="1"/>
    <xf numFmtId="0" fontId="83" fillId="0" borderId="7" xfId="0" applyFont="1" applyFill="1" applyBorder="1" applyAlignment="1">
      <alignment horizontal="left" vertical="center" wrapText="1"/>
    </xf>
    <xf numFmtId="0" fontId="83" fillId="0" borderId="7" xfId="0" applyFont="1" applyFill="1" applyBorder="1" applyAlignment="1">
      <alignment horizontal="center" vertical="center"/>
    </xf>
    <xf numFmtId="0" fontId="83" fillId="0" borderId="45" xfId="0" applyFont="1" applyFill="1" applyBorder="1" applyAlignment="1">
      <alignment horizontal="center" vertical="center"/>
    </xf>
    <xf numFmtId="0" fontId="88" fillId="0" borderId="45" xfId="0" applyFont="1" applyFill="1" applyBorder="1"/>
    <xf numFmtId="0" fontId="83" fillId="0" borderId="1" xfId="0" applyFont="1" applyFill="1" applyBorder="1" applyAlignment="1">
      <alignment horizontal="left" vertical="center" wrapText="1"/>
    </xf>
    <xf numFmtId="0" fontId="88" fillId="0" borderId="0" xfId="0" applyFont="1" applyFill="1"/>
    <xf numFmtId="2" fontId="83" fillId="0" borderId="1" xfId="0" applyNumberFormat="1" applyFont="1" applyFill="1" applyBorder="1" applyAlignment="1">
      <alignment vertical="center"/>
    </xf>
    <xf numFmtId="0" fontId="83" fillId="0" borderId="8" xfId="0" applyFont="1" applyFill="1" applyBorder="1" applyAlignment="1">
      <alignment horizontal="left" vertical="center"/>
    </xf>
    <xf numFmtId="2" fontId="83" fillId="0" borderId="8" xfId="0" applyNumberFormat="1" applyFont="1" applyFill="1" applyBorder="1" applyAlignment="1">
      <alignment vertical="center"/>
    </xf>
    <xf numFmtId="0" fontId="27" fillId="8" borderId="13" xfId="2" applyFont="1" applyFill="1" applyBorder="1" applyAlignment="1">
      <alignment horizontal="center" vertical="center"/>
    </xf>
    <xf numFmtId="0" fontId="12" fillId="7" borderId="14" xfId="2" applyFont="1" applyFill="1" applyBorder="1" applyAlignment="1">
      <alignment horizontal="center" vertical="center"/>
    </xf>
    <xf numFmtId="0" fontId="27" fillId="7" borderId="13" xfId="2" applyFont="1" applyFill="1" applyBorder="1" applyAlignment="1">
      <alignment horizontal="center" vertical="center"/>
    </xf>
    <xf numFmtId="0" fontId="27" fillId="5" borderId="13" xfId="2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1" fillId="0" borderId="9" xfId="0" applyFont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1" fillId="0" borderId="9" xfId="0" applyFont="1" applyFill="1" applyBorder="1" applyAlignment="1">
      <alignment vertical="center"/>
    </xf>
    <xf numFmtId="166" fontId="23" fillId="0" borderId="10" xfId="2" applyNumberFormat="1" applyFont="1" applyFill="1" applyBorder="1" applyAlignment="1">
      <alignment horizontal="center" vertical="center"/>
    </xf>
    <xf numFmtId="0" fontId="43" fillId="0" borderId="0" xfId="1"/>
    <xf numFmtId="0" fontId="43" fillId="0" borderId="0" xfId="1" applyAlignment="1">
      <alignment horizontal="center"/>
    </xf>
    <xf numFmtId="0" fontId="43" fillId="0" borderId="9" xfId="1" applyFont="1" applyBorder="1" applyAlignment="1">
      <alignment horizontal="center"/>
    </xf>
    <xf numFmtId="0" fontId="43" fillId="0" borderId="9" xfId="1" applyFont="1" applyBorder="1"/>
    <xf numFmtId="0" fontId="43" fillId="0" borderId="51" xfId="1" applyFont="1" applyBorder="1" applyAlignment="1">
      <alignment horizontal="center"/>
    </xf>
    <xf numFmtId="0" fontId="94" fillId="0" borderId="51" xfId="1" applyFont="1" applyBorder="1"/>
    <xf numFmtId="0" fontId="94" fillId="0" borderId="9" xfId="1" applyFont="1" applyBorder="1" applyAlignment="1">
      <alignment horizontal="center"/>
    </xf>
    <xf numFmtId="0" fontId="94" fillId="0" borderId="9" xfId="1" applyFont="1" applyBorder="1"/>
    <xf numFmtId="0" fontId="44" fillId="0" borderId="9" xfId="1" applyFont="1" applyBorder="1" applyAlignment="1">
      <alignment horizontal="center"/>
    </xf>
    <xf numFmtId="0" fontId="94" fillId="0" borderId="51" xfId="1" applyFont="1" applyBorder="1" applyAlignment="1">
      <alignment horizontal="center"/>
    </xf>
    <xf numFmtId="0" fontId="62" fillId="0" borderId="9" xfId="1" applyFont="1" applyBorder="1" applyAlignment="1">
      <alignment horizontal="center"/>
    </xf>
    <xf numFmtId="0" fontId="62" fillId="0" borderId="51" xfId="1" applyFont="1" applyBorder="1" applyAlignment="1">
      <alignment horizontal="center"/>
    </xf>
    <xf numFmtId="0" fontId="94" fillId="0" borderId="0" xfId="1" applyFont="1" applyBorder="1" applyAlignment="1">
      <alignment horizontal="center"/>
    </xf>
    <xf numFmtId="0" fontId="43" fillId="0" borderId="49" xfId="1" applyFont="1" applyBorder="1" applyAlignment="1">
      <alignment horizontal="center"/>
    </xf>
    <xf numFmtId="0" fontId="43" fillId="0" borderId="5" xfId="1" applyFont="1" applyBorder="1" applyAlignment="1">
      <alignment horizontal="center"/>
    </xf>
    <xf numFmtId="0" fontId="40" fillId="0" borderId="8" xfId="1" applyFont="1" applyBorder="1"/>
    <xf numFmtId="0" fontId="40" fillId="0" borderId="47" xfId="1" applyFont="1" applyBorder="1" applyAlignment="1">
      <alignment horizontal="center"/>
    </xf>
    <xf numFmtId="0" fontId="40" fillId="0" borderId="47" xfId="1" applyFont="1" applyBorder="1"/>
    <xf numFmtId="0" fontId="40" fillId="0" borderId="6" xfId="1" applyFont="1" applyBorder="1"/>
    <xf numFmtId="0" fontId="40" fillId="0" borderId="46" xfId="1" applyFont="1" applyBorder="1" applyAlignment="1">
      <alignment horizontal="center"/>
    </xf>
    <xf numFmtId="0" fontId="40" fillId="0" borderId="46" xfId="1" applyFont="1" applyBorder="1"/>
    <xf numFmtId="0" fontId="45" fillId="0" borderId="0" xfId="1" applyFont="1" applyAlignment="1"/>
    <xf numFmtId="1" fontId="44" fillId="0" borderId="9" xfId="1" applyNumberFormat="1" applyFont="1" applyBorder="1" applyAlignment="1">
      <alignment horizontal="center"/>
    </xf>
    <xf numFmtId="0" fontId="41" fillId="0" borderId="51" xfId="1" applyFont="1" applyBorder="1" applyAlignment="1">
      <alignment horizontal="center"/>
    </xf>
    <xf numFmtId="0" fontId="41" fillId="0" borderId="9" xfId="1" applyFont="1" applyBorder="1"/>
    <xf numFmtId="0" fontId="41" fillId="0" borderId="9" xfId="1" applyFont="1" applyBorder="1" applyAlignment="1">
      <alignment horizontal="center"/>
    </xf>
    <xf numFmtId="0" fontId="41" fillId="0" borderId="9" xfId="1" applyFont="1" applyFill="1" applyBorder="1"/>
    <xf numFmtId="0" fontId="41" fillId="0" borderId="40" xfId="1" applyFont="1" applyBorder="1"/>
    <xf numFmtId="0" fontId="41" fillId="0" borderId="0" xfId="1" applyFont="1" applyBorder="1" applyAlignment="1">
      <alignment horizontal="center"/>
    </xf>
    <xf numFmtId="0" fontId="41" fillId="0" borderId="51" xfId="1" applyFont="1" applyBorder="1"/>
    <xf numFmtId="0" fontId="41" fillId="0" borderId="51" xfId="1" applyFont="1" applyFill="1" applyBorder="1" applyAlignment="1">
      <alignment horizontal="center" vertical="center" wrapText="1"/>
    </xf>
    <xf numFmtId="0" fontId="41" fillId="0" borderId="51" xfId="1" applyFont="1" applyFill="1" applyBorder="1"/>
    <xf numFmtId="0" fontId="44" fillId="0" borderId="51" xfId="1" applyFont="1" applyBorder="1" applyAlignment="1">
      <alignment horizontal="center"/>
    </xf>
    <xf numFmtId="0" fontId="48" fillId="0" borderId="0" xfId="1" applyFont="1"/>
    <xf numFmtId="0" fontId="43" fillId="0" borderId="7" xfId="1" applyFont="1" applyBorder="1" applyAlignment="1">
      <alignment horizontal="center"/>
    </xf>
    <xf numFmtId="0" fontId="43" fillId="0" borderId="50" xfId="1" applyFont="1" applyBorder="1" applyAlignment="1">
      <alignment horizontal="center"/>
    </xf>
    <xf numFmtId="0" fontId="40" fillId="0" borderId="7" xfId="1" applyFont="1" applyBorder="1"/>
    <xf numFmtId="0" fontId="40" fillId="0" borderId="8" xfId="1" applyFont="1" applyBorder="1" applyAlignment="1">
      <alignment horizontal="center"/>
    </xf>
    <xf numFmtId="0" fontId="43" fillId="0" borderId="5" xfId="1" applyFont="1" applyBorder="1" applyAlignment="1">
      <alignment horizontal="center" textRotation="90"/>
    </xf>
    <xf numFmtId="0" fontId="43" fillId="0" borderId="7" xfId="1" applyFont="1" applyBorder="1" applyAlignment="1">
      <alignment horizontal="center" textRotation="90"/>
    </xf>
    <xf numFmtId="0" fontId="43" fillId="0" borderId="47" xfId="1" applyFont="1" applyBorder="1" applyAlignment="1">
      <alignment horizontal="center" textRotation="90"/>
    </xf>
    <xf numFmtId="0" fontId="40" fillId="0" borderId="0" xfId="1" applyFont="1" applyBorder="1"/>
    <xf numFmtId="0" fontId="40" fillId="0" borderId="1" xfId="1" applyFont="1" applyBorder="1"/>
    <xf numFmtId="0" fontId="40" fillId="0" borderId="1" xfId="1" applyFont="1" applyBorder="1" applyAlignment="1">
      <alignment horizontal="center"/>
    </xf>
    <xf numFmtId="0" fontId="40" fillId="0" borderId="48" xfId="1" applyFont="1" applyBorder="1" applyAlignment="1">
      <alignment horizontal="center"/>
    </xf>
    <xf numFmtId="0" fontId="40" fillId="0" borderId="48" xfId="1" applyFont="1" applyBorder="1"/>
    <xf numFmtId="0" fontId="40" fillId="0" borderId="6" xfId="1" applyFont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/>
    </xf>
    <xf numFmtId="0" fontId="44" fillId="0" borderId="9" xfId="1" applyFont="1" applyFill="1" applyBorder="1" applyAlignment="1">
      <alignment horizontal="center"/>
    </xf>
    <xf numFmtId="0" fontId="43" fillId="0" borderId="9" xfId="1" applyFont="1" applyFill="1" applyBorder="1" applyAlignment="1">
      <alignment horizontal="center"/>
    </xf>
    <xf numFmtId="0" fontId="43" fillId="0" borderId="51" xfId="1" applyFont="1" applyFill="1" applyBorder="1" applyAlignment="1">
      <alignment horizontal="center"/>
    </xf>
    <xf numFmtId="0" fontId="41" fillId="0" borderId="9" xfId="1" applyFont="1" applyFill="1" applyBorder="1" applyAlignment="1">
      <alignment horizontal="center" vertical="center" wrapText="1"/>
    </xf>
    <xf numFmtId="0" fontId="43" fillId="0" borderId="9" xfId="1" applyBorder="1"/>
    <xf numFmtId="1" fontId="41" fillId="0" borderId="9" xfId="1" applyNumberFormat="1" applyFont="1" applyFill="1" applyBorder="1"/>
    <xf numFmtId="0" fontId="47" fillId="0" borderId="9" xfId="1" applyFont="1" applyBorder="1" applyAlignment="1">
      <alignment horizontal="center" vertical="center"/>
    </xf>
    <xf numFmtId="0" fontId="41" fillId="0" borderId="57" xfId="1" applyFont="1" applyFill="1" applyBorder="1"/>
    <xf numFmtId="0" fontId="42" fillId="0" borderId="51" xfId="1" applyFont="1" applyBorder="1" applyAlignment="1">
      <alignment horizontal="center"/>
    </xf>
    <xf numFmtId="0" fontId="39" fillId="0" borderId="7" xfId="1" applyFont="1" applyBorder="1" applyAlignment="1">
      <alignment horizontal="center" textRotation="90"/>
    </xf>
    <xf numFmtId="49" fontId="41" fillId="0" borderId="51" xfId="1" applyNumberFormat="1" applyFont="1" applyBorder="1" applyAlignment="1">
      <alignment horizontal="center"/>
    </xf>
    <xf numFmtId="0" fontId="43" fillId="4" borderId="51" xfId="1" applyFont="1" applyFill="1" applyBorder="1" applyAlignment="1">
      <alignment horizontal="center"/>
    </xf>
    <xf numFmtId="49" fontId="41" fillId="0" borderId="9" xfId="1" applyNumberFormat="1" applyFont="1" applyBorder="1" applyAlignment="1">
      <alignment horizontal="center"/>
    </xf>
    <xf numFmtId="0" fontId="41" fillId="0" borderId="9" xfId="1" applyFont="1" applyBorder="1" applyAlignment="1">
      <alignment horizontal="center" vertical="center" wrapText="1"/>
    </xf>
    <xf numFmtId="0" fontId="41" fillId="3" borderId="9" xfId="1" applyFont="1" applyFill="1" applyBorder="1" applyAlignment="1">
      <alignment horizontal="center"/>
    </xf>
    <xf numFmtId="0" fontId="41" fillId="3" borderId="9" xfId="1" applyFont="1" applyFill="1" applyBorder="1"/>
    <xf numFmtId="49" fontId="41" fillId="3" borderId="9" xfId="1" applyNumberFormat="1" applyFont="1" applyFill="1" applyBorder="1" applyAlignment="1">
      <alignment horizontal="center"/>
    </xf>
    <xf numFmtId="0" fontId="41" fillId="0" borderId="51" xfId="1" applyFont="1" applyBorder="1" applyAlignment="1">
      <alignment horizontal="center" vertical="center" wrapText="1"/>
    </xf>
    <xf numFmtId="0" fontId="41" fillId="3" borderId="9" xfId="1" applyFont="1" applyFill="1" applyBorder="1" applyAlignment="1">
      <alignment horizontal="center" vertical="center" wrapText="1"/>
    </xf>
    <xf numFmtId="1" fontId="41" fillId="3" borderId="9" xfId="1" applyNumberFormat="1" applyFont="1" applyFill="1" applyBorder="1"/>
    <xf numFmtId="49" fontId="41" fillId="0" borderId="35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41" fillId="0" borderId="37" xfId="1" applyFont="1" applyBorder="1"/>
    <xf numFmtId="1" fontId="41" fillId="0" borderId="9" xfId="1" applyNumberFormat="1" applyFont="1" applyBorder="1"/>
    <xf numFmtId="0" fontId="47" fillId="0" borderId="0" xfId="1" applyFont="1" applyBorder="1" applyAlignment="1">
      <alignment horizontal="center"/>
    </xf>
    <xf numFmtId="0" fontId="40" fillId="0" borderId="5" xfId="1" applyFont="1" applyBorder="1" applyAlignment="1">
      <alignment horizontal="center"/>
    </xf>
    <xf numFmtId="0" fontId="40" fillId="0" borderId="4" xfId="1" applyFont="1" applyBorder="1" applyAlignment="1">
      <alignment horizontal="center"/>
    </xf>
    <xf numFmtId="0" fontId="62" fillId="0" borderId="9" xfId="1" applyFont="1" applyBorder="1"/>
    <xf numFmtId="0" fontId="43" fillId="0" borderId="9" xfId="1" applyBorder="1" applyAlignment="1">
      <alignment horizontal="center"/>
    </xf>
    <xf numFmtId="0" fontId="43" fillId="0" borderId="37" xfId="1" applyFont="1" applyBorder="1" applyAlignment="1">
      <alignment horizontal="center"/>
    </xf>
    <xf numFmtId="0" fontId="62" fillId="0" borderId="35" xfId="1" applyFont="1" applyBorder="1"/>
    <xf numFmtId="0" fontId="43" fillId="0" borderId="37" xfId="1" applyBorder="1"/>
    <xf numFmtId="0" fontId="62" fillId="0" borderId="35" xfId="1" applyFont="1" applyFill="1" applyBorder="1"/>
    <xf numFmtId="0" fontId="62" fillId="0" borderId="9" xfId="1" applyFont="1" applyFill="1" applyBorder="1"/>
    <xf numFmtId="0" fontId="62" fillId="0" borderId="9" xfId="1" applyFont="1" applyFill="1" applyBorder="1" applyAlignment="1">
      <alignment horizontal="center"/>
    </xf>
    <xf numFmtId="0" fontId="62" fillId="0" borderId="22" xfId="1" applyFont="1" applyBorder="1"/>
    <xf numFmtId="0" fontId="62" fillId="0" borderId="0" xfId="1" applyFont="1"/>
    <xf numFmtId="0" fontId="62" fillId="0" borderId="0" xfId="1" applyFont="1" applyAlignment="1">
      <alignment horizontal="center"/>
    </xf>
    <xf numFmtId="0" fontId="62" fillId="0" borderId="51" xfId="1" applyFont="1" applyBorder="1"/>
    <xf numFmtId="0" fontId="46" fillId="0" borderId="0" xfId="1" applyFont="1" applyAlignment="1"/>
    <xf numFmtId="0" fontId="41" fillId="0" borderId="10" xfId="2" applyNumberFormat="1" applyFont="1" applyFill="1" applyBorder="1" applyAlignment="1">
      <alignment horizontal="left"/>
    </xf>
    <xf numFmtId="0" fontId="87" fillId="0" borderId="2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left" vertical="center"/>
    </xf>
    <xf numFmtId="0" fontId="99" fillId="0" borderId="0" xfId="0" applyFont="1" applyFill="1" applyBorder="1" applyAlignment="1">
      <alignment horizontal="left" vertical="center" wrapText="1"/>
    </xf>
    <xf numFmtId="0" fontId="99" fillId="0" borderId="23" xfId="0" applyFont="1" applyFill="1" applyBorder="1" applyAlignment="1">
      <alignment horizontal="left" vertical="center"/>
    </xf>
    <xf numFmtId="0" fontId="97" fillId="0" borderId="9" xfId="0" applyFont="1" applyFill="1" applyBorder="1" applyAlignment="1">
      <alignment horizontal="center"/>
    </xf>
    <xf numFmtId="0" fontId="97" fillId="0" borderId="43" xfId="0" applyFont="1" applyFill="1" applyBorder="1" applyAlignment="1">
      <alignment horizontal="center"/>
    </xf>
    <xf numFmtId="0" fontId="99" fillId="0" borderId="1" xfId="0" applyFont="1" applyFill="1" applyBorder="1" applyAlignment="1">
      <alignment horizontal="left" vertical="center"/>
    </xf>
    <xf numFmtId="0" fontId="101" fillId="0" borderId="1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 wrapText="1"/>
    </xf>
    <xf numFmtId="0" fontId="101" fillId="0" borderId="0" xfId="0" applyFont="1" applyFill="1" applyBorder="1" applyAlignment="1">
      <alignment horizontal="left" vertical="center"/>
    </xf>
    <xf numFmtId="0" fontId="96" fillId="0" borderId="30" xfId="0" applyNumberFormat="1" applyFont="1" applyFill="1" applyBorder="1" applyAlignment="1">
      <alignment vertical="center"/>
    </xf>
    <xf numFmtId="0" fontId="96" fillId="0" borderId="30" xfId="0" applyFont="1" applyFill="1" applyBorder="1" applyAlignment="1">
      <alignment vertical="center"/>
    </xf>
    <xf numFmtId="0" fontId="96" fillId="0" borderId="42" xfId="0" applyFont="1" applyFill="1" applyBorder="1" applyAlignment="1">
      <alignment vertical="center"/>
    </xf>
    <xf numFmtId="0" fontId="17" fillId="0" borderId="12" xfId="2" applyNumberFormat="1" applyFont="1" applyFill="1" applyBorder="1" applyAlignment="1">
      <alignment horizontal="center"/>
    </xf>
    <xf numFmtId="0" fontId="43" fillId="0" borderId="4" xfId="1" applyFont="1" applyBorder="1" applyAlignment="1">
      <alignment horizontal="center"/>
    </xf>
    <xf numFmtId="0" fontId="43" fillId="0" borderId="46" xfId="1" applyFont="1" applyBorder="1" applyAlignment="1">
      <alignment horizontal="center"/>
    </xf>
    <xf numFmtId="0" fontId="96" fillId="7" borderId="42" xfId="0" applyFont="1" applyFill="1" applyBorder="1" applyAlignment="1">
      <alignment vertical="center"/>
    </xf>
    <xf numFmtId="0" fontId="96" fillId="0" borderId="9" xfId="0" applyFont="1" applyFill="1" applyBorder="1" applyAlignment="1">
      <alignment horizontal="center"/>
    </xf>
    <xf numFmtId="0" fontId="96" fillId="0" borderId="43" xfId="0" applyFont="1" applyFill="1" applyBorder="1" applyAlignment="1">
      <alignment horizontal="center"/>
    </xf>
    <xf numFmtId="0" fontId="102" fillId="0" borderId="1" xfId="0" applyFont="1" applyFill="1" applyBorder="1" applyAlignment="1">
      <alignment horizontal="left" vertical="center"/>
    </xf>
    <xf numFmtId="0" fontId="102" fillId="0" borderId="8" xfId="0" applyFont="1" applyFill="1" applyBorder="1" applyAlignment="1">
      <alignment horizontal="left" vertical="center"/>
    </xf>
    <xf numFmtId="0" fontId="96" fillId="7" borderId="30" xfId="0" applyNumberFormat="1" applyFont="1" applyFill="1" applyBorder="1" applyAlignment="1">
      <alignment vertical="center"/>
    </xf>
    <xf numFmtId="0" fontId="99" fillId="0" borderId="7" xfId="0" applyNumberFormat="1" applyFont="1" applyFill="1" applyBorder="1" applyAlignment="1">
      <alignment horizontal="left" vertical="center"/>
    </xf>
    <xf numFmtId="0" fontId="96" fillId="0" borderId="20" xfId="0" applyFont="1" applyFill="1" applyBorder="1" applyAlignment="1">
      <alignment horizontal="center" vertical="center"/>
    </xf>
    <xf numFmtId="0" fontId="64" fillId="0" borderId="34" xfId="0" applyFont="1" applyFill="1" applyBorder="1" applyAlignment="1">
      <alignment vertical="center"/>
    </xf>
    <xf numFmtId="0" fontId="23" fillId="3" borderId="0" xfId="2" applyFont="1" applyFill="1" applyBorder="1" applyAlignment="1">
      <alignment horizontal="left" vertical="top"/>
    </xf>
    <xf numFmtId="0" fontId="10" fillId="3" borderId="0" xfId="2" applyFont="1" applyFill="1" applyBorder="1" applyAlignment="1">
      <alignment horizontal="center" vertical="center"/>
    </xf>
    <xf numFmtId="0" fontId="17" fillId="8" borderId="12" xfId="2" applyNumberFormat="1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/>
    </xf>
    <xf numFmtId="0" fontId="99" fillId="0" borderId="7" xfId="0" applyFont="1" applyFill="1" applyBorder="1" applyAlignment="1">
      <alignment horizontal="left" vertical="center" wrapText="1"/>
    </xf>
    <xf numFmtId="0" fontId="99" fillId="0" borderId="7" xfId="0" applyFont="1" applyFill="1" applyBorder="1" applyAlignment="1">
      <alignment horizontal="center" vertical="center"/>
    </xf>
    <xf numFmtId="0" fontId="99" fillId="0" borderId="45" xfId="0" applyFont="1" applyFill="1" applyBorder="1" applyAlignment="1">
      <alignment horizontal="center" vertical="center"/>
    </xf>
    <xf numFmtId="0" fontId="95" fillId="0" borderId="0" xfId="0" applyFont="1" applyBorder="1"/>
    <xf numFmtId="0" fontId="95" fillId="0" borderId="7" xfId="0" applyFont="1" applyBorder="1"/>
    <xf numFmtId="0" fontId="21" fillId="3" borderId="12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31" fillId="0" borderId="0" xfId="2" applyFont="1" applyAlignment="1">
      <alignment horizontal="center"/>
    </xf>
    <xf numFmtId="0" fontId="27" fillId="5" borderId="13" xfId="2" applyFont="1" applyFill="1" applyBorder="1" applyAlignment="1">
      <alignment horizontal="center" vertical="center"/>
    </xf>
    <xf numFmtId="0" fontId="68" fillId="2" borderId="14" xfId="2" applyFont="1" applyFill="1" applyBorder="1" applyAlignment="1">
      <alignment horizontal="center" vertical="center"/>
    </xf>
    <xf numFmtId="0" fontId="67" fillId="0" borderId="20" xfId="0" applyFont="1" applyFill="1" applyBorder="1" applyAlignment="1">
      <alignment horizontal="center" vertical="center"/>
    </xf>
    <xf numFmtId="20" fontId="17" fillId="0" borderId="10" xfId="2" applyNumberFormat="1" applyFont="1" applyFill="1" applyBorder="1" applyAlignment="1">
      <alignment horizontal="center"/>
    </xf>
    <xf numFmtId="0" fontId="41" fillId="13" borderId="9" xfId="0" applyFont="1" applyFill="1" applyBorder="1" applyAlignment="1">
      <alignment vertical="center"/>
    </xf>
    <xf numFmtId="2" fontId="54" fillId="0" borderId="8" xfId="0" applyNumberFormat="1" applyFont="1" applyFill="1" applyBorder="1" applyAlignment="1">
      <alignment vertical="center"/>
    </xf>
    <xf numFmtId="0" fontId="36" fillId="7" borderId="10" xfId="6" applyFont="1" applyFill="1" applyBorder="1" applyAlignment="1">
      <alignment horizontal="left" vertical="center"/>
    </xf>
    <xf numFmtId="0" fontId="47" fillId="7" borderId="51" xfId="1" applyFont="1" applyFill="1" applyBorder="1" applyAlignment="1">
      <alignment horizontal="center"/>
    </xf>
    <xf numFmtId="0" fontId="47" fillId="7" borderId="9" xfId="1" applyFont="1" applyFill="1" applyBorder="1" applyAlignment="1">
      <alignment horizontal="center"/>
    </xf>
    <xf numFmtId="0" fontId="41" fillId="7" borderId="0" xfId="1" applyFont="1" applyFill="1" applyBorder="1" applyAlignment="1">
      <alignment horizontal="center"/>
    </xf>
    <xf numFmtId="0" fontId="2" fillId="3" borderId="0" xfId="2" applyFont="1" applyFill="1" applyBorder="1" applyAlignment="1">
      <alignment horizontal="left" vertical="top"/>
    </xf>
    <xf numFmtId="0" fontId="33" fillId="0" borderId="10" xfId="2" applyNumberFormat="1" applyFont="1" applyFill="1" applyBorder="1" applyAlignment="1">
      <alignment horizontal="right"/>
    </xf>
    <xf numFmtId="0" fontId="27" fillId="5" borderId="13" xfId="2" applyFont="1" applyFill="1" applyBorder="1" applyAlignment="1">
      <alignment vertical="center"/>
    </xf>
    <xf numFmtId="168" fontId="33" fillId="0" borderId="10" xfId="2" applyNumberFormat="1" applyFont="1" applyFill="1" applyBorder="1" applyAlignment="1">
      <alignment horizontal="left" indent="1"/>
    </xf>
    <xf numFmtId="2" fontId="54" fillId="0" borderId="8" xfId="0" applyNumberFormat="1" applyFont="1" applyFill="1" applyBorder="1" applyAlignment="1">
      <alignment horizontal="left" vertical="center"/>
    </xf>
    <xf numFmtId="0" fontId="18" fillId="0" borderId="10" xfId="2" applyNumberFormat="1" applyFont="1" applyBorder="1" applyAlignment="1">
      <alignment horizontal="center" vertical="center"/>
    </xf>
    <xf numFmtId="0" fontId="103" fillId="0" borderId="10" xfId="2" applyNumberFormat="1" applyFont="1" applyFill="1" applyBorder="1" applyAlignment="1">
      <alignment horizontal="center"/>
    </xf>
    <xf numFmtId="0" fontId="22" fillId="0" borderId="58" xfId="2" applyFont="1" applyBorder="1"/>
    <xf numFmtId="0" fontId="104" fillId="0" borderId="0" xfId="2" applyFont="1"/>
    <xf numFmtId="0" fontId="89" fillId="10" borderId="0" xfId="0" applyFont="1" applyFill="1" applyAlignment="1">
      <alignment horizontal="center" vertical="top" wrapText="1"/>
    </xf>
    <xf numFmtId="0" fontId="90" fillId="10" borderId="0" xfId="0" applyFont="1" applyFill="1" applyAlignment="1">
      <alignment horizontal="center" vertical="top"/>
    </xf>
    <xf numFmtId="0" fontId="82" fillId="0" borderId="0" xfId="0" applyFont="1" applyAlignment="1">
      <alignment horizontal="center" wrapText="1"/>
    </xf>
    <xf numFmtId="0" fontId="82" fillId="0" borderId="0" xfId="0" applyFont="1" applyAlignment="1">
      <alignment horizontal="center"/>
    </xf>
    <xf numFmtId="0" fontId="91" fillId="10" borderId="0" xfId="0" applyFont="1" applyFill="1" applyAlignment="1">
      <alignment horizontal="center" vertical="center" wrapText="1"/>
    </xf>
    <xf numFmtId="0" fontId="91" fillId="10" borderId="0" xfId="0" applyFont="1" applyFill="1" applyAlignment="1">
      <alignment horizontal="center" vertical="center"/>
    </xf>
    <xf numFmtId="0" fontId="43" fillId="0" borderId="32" xfId="1" applyFont="1" applyBorder="1" applyAlignment="1">
      <alignment horizontal="center" textRotation="90"/>
    </xf>
    <xf numFmtId="0" fontId="43" fillId="0" borderId="52" xfId="1" applyFont="1" applyBorder="1" applyAlignment="1">
      <alignment horizontal="center" textRotation="90"/>
    </xf>
    <xf numFmtId="0" fontId="46" fillId="0" borderId="0" xfId="1" applyFont="1" applyAlignment="1">
      <alignment horizontal="center"/>
    </xf>
    <xf numFmtId="0" fontId="38" fillId="0" borderId="7" xfId="1" applyFont="1" applyBorder="1" applyAlignment="1">
      <alignment horizontal="center" vertical="center"/>
    </xf>
    <xf numFmtId="0" fontId="38" fillId="0" borderId="8" xfId="1" applyFont="1" applyBorder="1" applyAlignment="1">
      <alignment horizontal="center" vertical="center"/>
    </xf>
    <xf numFmtId="0" fontId="43" fillId="0" borderId="31" xfId="1" applyFont="1" applyBorder="1" applyAlignment="1">
      <alignment horizontal="center" textRotation="90"/>
    </xf>
    <xf numFmtId="0" fontId="43" fillId="0" borderId="42" xfId="1" applyFont="1" applyBorder="1" applyAlignment="1">
      <alignment horizontal="center" textRotation="90"/>
    </xf>
    <xf numFmtId="0" fontId="43" fillId="0" borderId="38" xfId="1" applyFont="1" applyBorder="1" applyAlignment="1">
      <alignment horizontal="center" textRotation="90"/>
    </xf>
    <xf numFmtId="0" fontId="43" fillId="0" borderId="41" xfId="1" applyFont="1" applyBorder="1" applyAlignment="1">
      <alignment horizontal="center" textRotation="90"/>
    </xf>
    <xf numFmtId="0" fontId="43" fillId="0" borderId="46" xfId="1" applyFont="1" applyBorder="1" applyAlignment="1">
      <alignment horizontal="center" textRotation="90"/>
    </xf>
    <xf numFmtId="0" fontId="43" fillId="0" borderId="47" xfId="1" applyFont="1" applyBorder="1" applyAlignment="1">
      <alignment horizontal="center" textRotation="90"/>
    </xf>
    <xf numFmtId="0" fontId="39" fillId="0" borderId="38" xfId="1" applyFont="1" applyBorder="1" applyAlignment="1">
      <alignment horizontal="center" textRotation="90"/>
    </xf>
    <xf numFmtId="0" fontId="39" fillId="0" borderId="41" xfId="1" applyFont="1" applyBorder="1" applyAlignment="1">
      <alignment horizontal="center" textRotation="90"/>
    </xf>
    <xf numFmtId="0" fontId="21" fillId="3" borderId="12" xfId="2" applyFont="1" applyFill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30" fillId="0" borderId="0" xfId="2" applyFont="1" applyAlignment="1">
      <alignment horizontal="center"/>
    </xf>
    <xf numFmtId="0" fontId="28" fillId="0" borderId="0" xfId="2" applyFont="1" applyBorder="1" applyAlignment="1">
      <alignment horizontal="center" vertical="center"/>
    </xf>
    <xf numFmtId="0" fontId="26" fillId="9" borderId="32" xfId="2" applyFont="1" applyFill="1" applyBorder="1" applyAlignment="1">
      <alignment horizontal="center" vertical="center"/>
    </xf>
    <xf numFmtId="0" fontId="85" fillId="0" borderId="42" xfId="0" applyFont="1" applyFill="1" applyBorder="1" applyAlignment="1">
      <alignment horizontal="left" vertical="center"/>
    </xf>
    <xf numFmtId="0" fontId="88" fillId="0" borderId="53" xfId="0" applyFont="1" applyFill="1" applyBorder="1"/>
    <xf numFmtId="0" fontId="85" fillId="0" borderId="44" xfId="0" applyFont="1" applyFill="1" applyBorder="1" applyAlignment="1">
      <alignment horizontal="left" vertical="center"/>
    </xf>
    <xf numFmtId="0" fontId="85" fillId="0" borderId="53" xfId="0" applyFont="1" applyFill="1" applyBorder="1" applyAlignment="1">
      <alignment horizontal="left" vertical="center"/>
    </xf>
    <xf numFmtId="0" fontId="85" fillId="0" borderId="30" xfId="0" applyFont="1" applyFill="1" applyBorder="1" applyAlignment="1">
      <alignment horizontal="left" vertical="center"/>
    </xf>
    <xf numFmtId="0" fontId="88" fillId="0" borderId="37" xfId="0" applyFont="1" applyFill="1" applyBorder="1"/>
    <xf numFmtId="0" fontId="85" fillId="0" borderId="35" xfId="0" applyFont="1" applyFill="1" applyBorder="1" applyAlignment="1">
      <alignment horizontal="left" vertical="center"/>
    </xf>
    <xf numFmtId="0" fontId="85" fillId="0" borderId="37" xfId="0" applyFont="1" applyFill="1" applyBorder="1" applyAlignment="1">
      <alignment horizontal="left" vertical="center"/>
    </xf>
    <xf numFmtId="0" fontId="85" fillId="0" borderId="52" xfId="0" applyFont="1" applyFill="1" applyBorder="1" applyAlignment="1">
      <alignment horizontal="left" vertical="center"/>
    </xf>
    <xf numFmtId="0" fontId="64" fillId="0" borderId="31" xfId="0" applyFont="1" applyFill="1" applyBorder="1" applyAlignment="1">
      <alignment horizontal="center" vertical="center"/>
    </xf>
    <xf numFmtId="0" fontId="64" fillId="0" borderId="32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0" fontId="85" fillId="0" borderId="27" xfId="0" applyFont="1" applyFill="1" applyBorder="1" applyAlignment="1">
      <alignment horizontal="left" vertical="center"/>
    </xf>
    <xf numFmtId="0" fontId="85" fillId="0" borderId="29" xfId="0" applyFont="1" applyFill="1" applyBorder="1" applyAlignment="1">
      <alignment horizontal="left" vertical="center"/>
    </xf>
    <xf numFmtId="0" fontId="85" fillId="0" borderId="19" xfId="0" applyFont="1" applyFill="1" applyBorder="1" applyAlignment="1">
      <alignment horizontal="left" vertical="center"/>
    </xf>
    <xf numFmtId="0" fontId="92" fillId="0" borderId="37" xfId="0" applyFont="1" applyFill="1" applyBorder="1"/>
    <xf numFmtId="0" fontId="92" fillId="0" borderId="53" xfId="0" applyFont="1" applyFill="1" applyBorder="1"/>
    <xf numFmtId="0" fontId="56" fillId="0" borderId="30" xfId="0" applyFont="1" applyFill="1" applyBorder="1" applyAlignment="1">
      <alignment horizontal="left" vertical="center"/>
    </xf>
    <xf numFmtId="0" fontId="0" fillId="0" borderId="37" xfId="0" applyFill="1" applyBorder="1"/>
    <xf numFmtId="0" fontId="56" fillId="0" borderId="37" xfId="0" applyFont="1" applyFill="1" applyBorder="1" applyAlignment="1">
      <alignment horizontal="left" vertical="center"/>
    </xf>
    <xf numFmtId="0" fontId="56" fillId="0" borderId="44" xfId="0" applyFont="1" applyFill="1" applyBorder="1" applyAlignment="1">
      <alignment horizontal="left" vertical="center"/>
    </xf>
    <xf numFmtId="0" fontId="56" fillId="0" borderId="53" xfId="0" applyFont="1" applyFill="1" applyBorder="1" applyAlignment="1">
      <alignment horizontal="left" vertical="center"/>
    </xf>
    <xf numFmtId="0" fontId="56" fillId="0" borderId="35" xfId="0" applyFont="1" applyFill="1" applyBorder="1" applyAlignment="1">
      <alignment horizontal="left" vertical="center"/>
    </xf>
    <xf numFmtId="0" fontId="62" fillId="7" borderId="30" xfId="0" applyFont="1" applyFill="1" applyBorder="1" applyAlignment="1">
      <alignment horizontal="left" vertical="center"/>
    </xf>
    <xf numFmtId="0" fontId="43" fillId="7" borderId="37" xfId="0" applyFont="1" applyFill="1" applyBorder="1"/>
    <xf numFmtId="0" fontId="62" fillId="0" borderId="30" xfId="0" applyFont="1" applyFill="1" applyBorder="1" applyAlignment="1">
      <alignment horizontal="left" vertical="center"/>
    </xf>
    <xf numFmtId="0" fontId="62" fillId="0" borderId="37" xfId="0" applyFont="1" applyFill="1" applyBorder="1" applyAlignment="1">
      <alignment horizontal="left" vertical="center"/>
    </xf>
    <xf numFmtId="0" fontId="62" fillId="7" borderId="37" xfId="0" applyFont="1" applyFill="1" applyBorder="1" applyAlignment="1">
      <alignment horizontal="left" vertical="center"/>
    </xf>
    <xf numFmtId="0" fontId="43" fillId="0" borderId="37" xfId="0" applyFont="1" applyFill="1" applyBorder="1"/>
    <xf numFmtId="0" fontId="96" fillId="7" borderId="30" xfId="0" applyFont="1" applyFill="1" applyBorder="1" applyAlignment="1">
      <alignment horizontal="left" vertical="center"/>
    </xf>
    <xf numFmtId="0" fontId="96" fillId="7" borderId="37" xfId="0" applyFont="1" applyFill="1" applyBorder="1" applyAlignment="1">
      <alignment horizontal="left" vertical="center"/>
    </xf>
    <xf numFmtId="0" fontId="96" fillId="0" borderId="35" xfId="0" applyFont="1" applyFill="1" applyBorder="1" applyAlignment="1">
      <alignment horizontal="left" vertical="center"/>
    </xf>
    <xf numFmtId="0" fontId="96" fillId="0" borderId="37" xfId="0" applyFont="1" applyFill="1" applyBorder="1" applyAlignment="1">
      <alignment horizontal="left" vertical="center"/>
    </xf>
    <xf numFmtId="0" fontId="95" fillId="0" borderId="37" xfId="0" applyFont="1" applyFill="1" applyBorder="1"/>
    <xf numFmtId="0" fontId="97" fillId="0" borderId="35" xfId="0" applyFont="1" applyFill="1" applyBorder="1" applyAlignment="1">
      <alignment horizontal="left" vertical="center"/>
    </xf>
    <xf numFmtId="0" fontId="97" fillId="0" borderId="37" xfId="0" applyFont="1" applyFill="1" applyBorder="1" applyAlignment="1">
      <alignment horizontal="left" vertical="center"/>
    </xf>
    <xf numFmtId="0" fontId="97" fillId="0" borderId="30" xfId="0" applyFont="1" applyFill="1" applyBorder="1" applyAlignment="1">
      <alignment horizontal="left" vertical="center"/>
    </xf>
    <xf numFmtId="0" fontId="98" fillId="0" borderId="37" xfId="0" applyFont="1" applyFill="1" applyBorder="1"/>
    <xf numFmtId="0" fontId="96" fillId="7" borderId="35" xfId="0" applyFont="1" applyFill="1" applyBorder="1" applyAlignment="1">
      <alignment horizontal="left" vertical="center"/>
    </xf>
    <xf numFmtId="0" fontId="95" fillId="7" borderId="37" xfId="0" applyFont="1" applyFill="1" applyBorder="1"/>
    <xf numFmtId="0" fontId="96" fillId="0" borderId="30" xfId="0" applyFont="1" applyFill="1" applyBorder="1" applyAlignment="1">
      <alignment horizontal="left" vertical="center"/>
    </xf>
    <xf numFmtId="0" fontId="96" fillId="0" borderId="42" xfId="0" applyFont="1" applyFill="1" applyBorder="1" applyAlignment="1">
      <alignment horizontal="left" vertical="center"/>
    </xf>
    <xf numFmtId="0" fontId="95" fillId="0" borderId="53" xfId="0" applyFont="1" applyFill="1" applyBorder="1"/>
    <xf numFmtId="0" fontId="96" fillId="0" borderId="44" xfId="0" applyFont="1" applyFill="1" applyBorder="1" applyAlignment="1">
      <alignment horizontal="left" vertical="center"/>
    </xf>
    <xf numFmtId="0" fontId="96" fillId="0" borderId="53" xfId="0" applyFont="1" applyFill="1" applyBorder="1" applyAlignment="1">
      <alignment horizontal="left" vertical="center"/>
    </xf>
    <xf numFmtId="0" fontId="100" fillId="0" borderId="37" xfId="0" applyFont="1" applyFill="1" applyBorder="1"/>
    <xf numFmtId="0" fontId="96" fillId="0" borderId="19" xfId="0" applyFont="1" applyFill="1" applyBorder="1" applyAlignment="1">
      <alignment horizontal="left" vertical="center"/>
    </xf>
    <xf numFmtId="0" fontId="97" fillId="0" borderId="27" xfId="0" applyFont="1" applyFill="1" applyBorder="1" applyAlignment="1">
      <alignment horizontal="left" vertical="center"/>
    </xf>
    <xf numFmtId="0" fontId="97" fillId="0" borderId="29" xfId="0" applyFont="1" applyFill="1" applyBorder="1" applyAlignment="1">
      <alignment horizontal="left" vertical="center"/>
    </xf>
    <xf numFmtId="0" fontId="96" fillId="0" borderId="52" xfId="0" applyFont="1" applyFill="1" applyBorder="1" applyAlignment="1">
      <alignment horizontal="left" vertical="center"/>
    </xf>
    <xf numFmtId="0" fontId="96" fillId="0" borderId="27" xfId="0" applyFont="1" applyFill="1" applyBorder="1" applyAlignment="1">
      <alignment horizontal="left" vertical="center"/>
    </xf>
    <xf numFmtId="0" fontId="96" fillId="0" borderId="29" xfId="0" applyFont="1" applyFill="1" applyBorder="1" applyAlignment="1">
      <alignment horizontal="left" vertical="center"/>
    </xf>
    <xf numFmtId="0" fontId="100" fillId="7" borderId="37" xfId="0" applyFont="1" applyFill="1" applyBorder="1"/>
    <xf numFmtId="0" fontId="96" fillId="7" borderId="19" xfId="0" applyFont="1" applyFill="1" applyBorder="1" applyAlignment="1">
      <alignment horizontal="left" vertical="center"/>
    </xf>
    <xf numFmtId="0" fontId="96" fillId="7" borderId="42" xfId="0" applyFont="1" applyFill="1" applyBorder="1" applyAlignment="1">
      <alignment horizontal="left" vertical="center"/>
    </xf>
    <xf numFmtId="0" fontId="96" fillId="7" borderId="53" xfId="0" applyFont="1" applyFill="1" applyBorder="1" applyAlignment="1">
      <alignment horizontal="left" vertical="center"/>
    </xf>
    <xf numFmtId="0" fontId="96" fillId="7" borderId="52" xfId="0" applyFont="1" applyFill="1" applyBorder="1" applyAlignment="1">
      <alignment horizontal="left" vertical="center"/>
    </xf>
    <xf numFmtId="0" fontId="4" fillId="0" borderId="37" xfId="0" applyFont="1" applyFill="1" applyBorder="1"/>
    <xf numFmtId="0" fontId="62" fillId="0" borderId="42" xfId="0" applyFont="1" applyFill="1" applyBorder="1" applyAlignment="1">
      <alignment horizontal="left" vertical="center"/>
    </xf>
    <xf numFmtId="0" fontId="4" fillId="0" borderId="53" xfId="0" applyFont="1" applyFill="1" applyBorder="1"/>
    <xf numFmtId="0" fontId="62" fillId="7" borderId="42" xfId="0" applyFont="1" applyFill="1" applyBorder="1" applyAlignment="1">
      <alignment horizontal="left" vertical="center"/>
    </xf>
    <xf numFmtId="0" fontId="4" fillId="7" borderId="53" xfId="0" applyFont="1" applyFill="1" applyBorder="1"/>
    <xf numFmtId="0" fontId="62" fillId="7" borderId="44" xfId="0" applyFont="1" applyFill="1" applyBorder="1" applyAlignment="1">
      <alignment horizontal="left" vertical="center"/>
    </xf>
    <xf numFmtId="0" fontId="62" fillId="0" borderId="53" xfId="0" applyFont="1" applyFill="1" applyBorder="1" applyAlignment="1">
      <alignment horizontal="left" vertical="center"/>
    </xf>
    <xf numFmtId="0" fontId="62" fillId="0" borderId="44" xfId="0" applyFont="1" applyFill="1" applyBorder="1" applyAlignment="1">
      <alignment horizontal="left" vertical="center"/>
    </xf>
    <xf numFmtId="0" fontId="62" fillId="0" borderId="35" xfId="0" applyFont="1" applyFill="1" applyBorder="1" applyAlignment="1">
      <alignment horizontal="left" vertical="center"/>
    </xf>
    <xf numFmtId="0" fontId="4" fillId="7" borderId="37" xfId="0" applyFont="1" applyFill="1" applyBorder="1"/>
    <xf numFmtId="0" fontId="62" fillId="7" borderId="35" xfId="0" applyFont="1" applyFill="1" applyBorder="1" applyAlignment="1">
      <alignment horizontal="left" vertical="center"/>
    </xf>
    <xf numFmtId="0" fontId="62" fillId="7" borderId="53" xfId="0" applyFont="1" applyFill="1" applyBorder="1" applyAlignment="1">
      <alignment horizontal="left" vertical="center"/>
    </xf>
    <xf numFmtId="0" fontId="12" fillId="8" borderId="14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5" borderId="14" xfId="2" applyFont="1" applyFill="1" applyBorder="1" applyAlignment="1">
      <alignment horizontal="center" vertical="center"/>
    </xf>
    <xf numFmtId="0" fontId="31" fillId="0" borderId="0" xfId="2" applyFont="1" applyAlignment="1">
      <alignment horizontal="center"/>
    </xf>
    <xf numFmtId="0" fontId="26" fillId="9" borderId="54" xfId="2" applyFont="1" applyFill="1" applyBorder="1" applyAlignment="1">
      <alignment horizontal="center" vertical="center"/>
    </xf>
    <xf numFmtId="20" fontId="21" fillId="3" borderId="12" xfId="2" applyNumberFormat="1" applyFont="1" applyFill="1" applyBorder="1" applyAlignment="1">
      <alignment horizontal="center" vertical="center"/>
    </xf>
    <xf numFmtId="20" fontId="36" fillId="3" borderId="12" xfId="2" applyNumberFormat="1" applyFont="1" applyFill="1" applyBorder="1" applyAlignment="1">
      <alignment horizontal="center" vertical="center"/>
    </xf>
    <xf numFmtId="0" fontId="36" fillId="3" borderId="12" xfId="2" applyFont="1" applyFill="1" applyBorder="1" applyAlignment="1">
      <alignment horizontal="center" vertical="center"/>
    </xf>
    <xf numFmtId="168" fontId="36" fillId="3" borderId="12" xfId="2" applyNumberFormat="1" applyFont="1" applyFill="1" applyBorder="1" applyAlignment="1">
      <alignment horizontal="center" vertical="center"/>
    </xf>
    <xf numFmtId="20" fontId="2" fillId="3" borderId="12" xfId="2" applyNumberFormat="1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49" fontId="13" fillId="3" borderId="0" xfId="2" applyNumberFormat="1" applyFont="1" applyFill="1" applyBorder="1" applyAlignment="1">
      <alignment horizontal="center" vertical="top"/>
    </xf>
    <xf numFmtId="0" fontId="27" fillId="5" borderId="13" xfId="2" applyFont="1" applyFill="1" applyBorder="1" applyAlignment="1">
      <alignment horizontal="center" vertical="center"/>
    </xf>
    <xf numFmtId="0" fontId="75" fillId="0" borderId="0" xfId="2" applyFont="1" applyBorder="1" applyAlignment="1">
      <alignment horizontal="center" vertical="center"/>
    </xf>
    <xf numFmtId="0" fontId="93" fillId="0" borderId="0" xfId="2" applyFont="1" applyBorder="1" applyAlignment="1">
      <alignment horizontal="center" vertical="center"/>
    </xf>
    <xf numFmtId="0" fontId="70" fillId="2" borderId="13" xfId="2" applyFont="1" applyFill="1" applyBorder="1" applyAlignment="1">
      <alignment horizontal="center" vertical="center"/>
    </xf>
    <xf numFmtId="0" fontId="76" fillId="0" borderId="0" xfId="2" applyFont="1" applyAlignment="1">
      <alignment horizontal="center"/>
    </xf>
    <xf numFmtId="0" fontId="68" fillId="2" borderId="14" xfId="2" applyFont="1" applyFill="1" applyBorder="1" applyAlignment="1">
      <alignment horizontal="center" vertical="center"/>
    </xf>
    <xf numFmtId="0" fontId="34" fillId="2" borderId="14" xfId="2" applyFont="1" applyFill="1" applyBorder="1" applyAlignment="1">
      <alignment horizontal="center" vertical="center"/>
    </xf>
    <xf numFmtId="0" fontId="17" fillId="8" borderId="55" xfId="2" applyNumberFormat="1" applyFont="1" applyFill="1" applyBorder="1" applyAlignment="1">
      <alignment horizontal="center" vertical="center"/>
    </xf>
    <xf numFmtId="0" fontId="17" fillId="8" borderId="56" xfId="2" applyNumberFormat="1" applyFont="1" applyFill="1" applyBorder="1" applyAlignment="1">
      <alignment horizontal="center" vertical="center"/>
    </xf>
    <xf numFmtId="0" fontId="19" fillId="3" borderId="12" xfId="2" applyFont="1" applyFill="1" applyBorder="1" applyAlignment="1">
      <alignment horizontal="center" vertical="center"/>
    </xf>
    <xf numFmtId="0" fontId="19" fillId="3" borderId="56" xfId="2" applyFont="1" applyFill="1" applyBorder="1" applyAlignment="1">
      <alignment horizontal="center" vertical="center"/>
    </xf>
    <xf numFmtId="0" fontId="17" fillId="0" borderId="12" xfId="2" applyNumberFormat="1" applyFont="1" applyFill="1" applyBorder="1" applyAlignment="1">
      <alignment horizontal="center" vertical="center"/>
    </xf>
    <xf numFmtId="0" fontId="17" fillId="0" borderId="56" xfId="2" applyNumberFormat="1" applyFont="1" applyFill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8" borderId="55" xfId="2" applyFont="1" applyFill="1" applyBorder="1" applyAlignment="1">
      <alignment horizontal="center" vertical="center"/>
    </xf>
    <xf numFmtId="0" fontId="14" fillId="8" borderId="56" xfId="2" applyFont="1" applyFill="1" applyBorder="1" applyAlignment="1">
      <alignment horizontal="center" vertical="center"/>
    </xf>
    <xf numFmtId="0" fontId="19" fillId="12" borderId="55" xfId="2" applyFont="1" applyFill="1" applyBorder="1" applyAlignment="1">
      <alignment horizontal="center" vertical="center"/>
    </xf>
    <xf numFmtId="0" fontId="19" fillId="12" borderId="56" xfId="2" applyFont="1" applyFill="1" applyBorder="1" applyAlignment="1">
      <alignment horizontal="center" vertical="center"/>
    </xf>
    <xf numFmtId="0" fontId="2" fillId="0" borderId="17" xfId="2" applyFont="1" applyBorder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24" xfId="2" applyFont="1" applyBorder="1" applyAlignment="1">
      <alignment horizontal="left" vertical="center"/>
    </xf>
    <xf numFmtId="0" fontId="105" fillId="0" borderId="0" xfId="0" applyFont="1"/>
    <xf numFmtId="0" fontId="105" fillId="0" borderId="0" xfId="0" applyFont="1" applyAlignment="1">
      <alignment horizontal="left" vertical="center"/>
    </xf>
    <xf numFmtId="49" fontId="105" fillId="0" borderId="0" xfId="0" applyNumberFormat="1" applyFont="1" applyAlignment="1">
      <alignment horizontal="left" vertical="center"/>
    </xf>
    <xf numFmtId="0" fontId="105" fillId="0" borderId="0" xfId="0" applyFont="1" applyAlignment="1">
      <alignment horizontal="center" vertical="center"/>
    </xf>
    <xf numFmtId="0" fontId="97" fillId="0" borderId="0" xfId="0" applyFont="1"/>
    <xf numFmtId="0" fontId="50" fillId="0" borderId="0" xfId="0" applyFont="1" applyFill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9" fillId="0" borderId="0" xfId="0" applyFont="1" applyAlignment="1">
      <alignment horizontal="center"/>
    </xf>
    <xf numFmtId="49" fontId="1" fillId="0" borderId="37" xfId="0" applyNumberFormat="1" applyFont="1" applyBorder="1" applyAlignment="1">
      <alignment horizontal="left" vertical="center"/>
    </xf>
    <xf numFmtId="0" fontId="4" fillId="0" borderId="0" xfId="2" applyNumberFormat="1"/>
    <xf numFmtId="0" fontId="44" fillId="10" borderId="51" xfId="1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0" fontId="76" fillId="0" borderId="0" xfId="0" applyFont="1"/>
    <xf numFmtId="0" fontId="106" fillId="0" borderId="0" xfId="0" applyFont="1"/>
    <xf numFmtId="0" fontId="4" fillId="0" borderId="9" xfId="0" applyFont="1" applyBorder="1" applyAlignment="1">
      <alignment vertical="center"/>
    </xf>
    <xf numFmtId="0" fontId="4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textRotation="90"/>
    </xf>
    <xf numFmtId="0" fontId="42" fillId="0" borderId="9" xfId="0" applyFont="1" applyBorder="1" applyAlignment="1">
      <alignment horizontal="center"/>
    </xf>
    <xf numFmtId="0" fontId="42" fillId="0" borderId="9" xfId="0" applyFont="1" applyBorder="1"/>
    <xf numFmtId="0" fontId="4" fillId="0" borderId="9" xfId="0" applyFont="1" applyFill="1" applyBorder="1" applyAlignment="1">
      <alignment horizontal="center" vertical="center"/>
    </xf>
    <xf numFmtId="0" fontId="43" fillId="0" borderId="9" xfId="1" applyFont="1" applyBorder="1" applyAlignment="1">
      <alignment horizontal="center" textRotation="90"/>
    </xf>
    <xf numFmtId="0" fontId="42" fillId="0" borderId="9" xfId="1" applyFont="1" applyBorder="1"/>
    <xf numFmtId="0" fontId="41" fillId="0" borderId="51" xfId="0" applyFont="1" applyFill="1" applyBorder="1" applyAlignment="1">
      <alignment horizontal="center" vertical="center"/>
    </xf>
    <xf numFmtId="0" fontId="41" fillId="0" borderId="51" xfId="0" applyFont="1" applyFill="1" applyBorder="1" applyAlignment="1">
      <alignment vertical="center"/>
    </xf>
    <xf numFmtId="0" fontId="41" fillId="0" borderId="51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1" fillId="0" borderId="51" xfId="0" applyFont="1" applyFill="1" applyBorder="1" applyAlignment="1">
      <alignment horizontal="center" vertical="center" wrapText="1"/>
    </xf>
    <xf numFmtId="0" fontId="42" fillId="0" borderId="59" xfId="1" applyFont="1" applyBorder="1" applyAlignment="1">
      <alignment horizontal="center" vertical="center"/>
    </xf>
    <xf numFmtId="0" fontId="42" fillId="0" borderId="60" xfId="1" applyFont="1" applyBorder="1" applyAlignment="1">
      <alignment horizontal="center" vertical="center"/>
    </xf>
    <xf numFmtId="0" fontId="43" fillId="0" borderId="60" xfId="1" applyFont="1" applyBorder="1" applyAlignment="1">
      <alignment horizontal="center" textRotation="90"/>
    </xf>
    <xf numFmtId="0" fontId="43" fillId="0" borderId="61" xfId="1" applyFont="1" applyBorder="1" applyAlignment="1">
      <alignment horizontal="center" textRotation="90"/>
    </xf>
    <xf numFmtId="0" fontId="42" fillId="0" borderId="62" xfId="1" applyFont="1" applyBorder="1" applyAlignment="1">
      <alignment horizontal="center"/>
    </xf>
    <xf numFmtId="0" fontId="43" fillId="0" borderId="63" xfId="1" applyFont="1" applyBorder="1" applyAlignment="1">
      <alignment horizontal="center" textRotation="90"/>
    </xf>
    <xf numFmtId="0" fontId="42" fillId="0" borderId="64" xfId="1" applyFont="1" applyBorder="1" applyAlignment="1">
      <alignment horizontal="center"/>
    </xf>
    <xf numFmtId="0" fontId="42" fillId="0" borderId="43" xfId="1" applyFont="1" applyBorder="1" applyAlignment="1">
      <alignment horizontal="center"/>
    </xf>
    <xf numFmtId="0" fontId="42" fillId="0" borderId="43" xfId="1" applyFont="1" applyBorder="1"/>
    <xf numFmtId="0" fontId="43" fillId="0" borderId="43" xfId="1" applyFont="1" applyBorder="1" applyAlignment="1">
      <alignment horizontal="center"/>
    </xf>
    <xf numFmtId="0" fontId="43" fillId="0" borderId="65" xfId="1" applyFont="1" applyBorder="1" applyAlignment="1">
      <alignment horizontal="center"/>
    </xf>
    <xf numFmtId="0" fontId="41" fillId="13" borderId="51" xfId="0" applyFont="1" applyFill="1" applyBorder="1" applyAlignment="1">
      <alignment vertical="center"/>
    </xf>
    <xf numFmtId="0" fontId="42" fillId="0" borderId="59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textRotation="90"/>
    </xf>
    <xf numFmtId="0" fontId="43" fillId="0" borderId="61" xfId="0" applyFont="1" applyBorder="1" applyAlignment="1">
      <alignment horizontal="center" textRotation="90"/>
    </xf>
    <xf numFmtId="0" fontId="42" fillId="0" borderId="62" xfId="0" applyFont="1" applyBorder="1" applyAlignment="1">
      <alignment horizontal="center"/>
    </xf>
    <xf numFmtId="0" fontId="43" fillId="0" borderId="63" xfId="0" applyFont="1" applyBorder="1" applyAlignment="1">
      <alignment horizontal="center" textRotation="90"/>
    </xf>
    <xf numFmtId="0" fontId="42" fillId="0" borderId="64" xfId="0" applyFont="1" applyBorder="1" applyAlignment="1">
      <alignment horizontal="center"/>
    </xf>
    <xf numFmtId="0" fontId="42" fillId="0" borderId="43" xfId="0" applyFont="1" applyBorder="1" applyAlignment="1">
      <alignment horizontal="center"/>
    </xf>
    <xf numFmtId="0" fontId="42" fillId="0" borderId="43" xfId="0" applyFont="1" applyBorder="1"/>
    <xf numFmtId="0" fontId="4" fillId="0" borderId="43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1" fillId="0" borderId="10" xfId="2" applyNumberFormat="1" applyFont="1" applyFill="1" applyBorder="1" applyAlignment="1">
      <alignment horizontal="center"/>
    </xf>
    <xf numFmtId="49" fontId="36" fillId="3" borderId="12" xfId="2" applyNumberFormat="1" applyFont="1" applyFill="1" applyBorder="1" applyAlignment="1">
      <alignment horizontal="center" vertical="center"/>
    </xf>
    <xf numFmtId="0" fontId="107" fillId="0" borderId="10" xfId="2" applyNumberFormat="1" applyFont="1" applyFill="1" applyBorder="1" applyAlignment="1">
      <alignment horizontal="right"/>
    </xf>
    <xf numFmtId="0" fontId="2" fillId="8" borderId="10" xfId="2" applyFont="1" applyFill="1" applyBorder="1" applyAlignment="1">
      <alignment horizontal="left" vertical="center"/>
    </xf>
    <xf numFmtId="0" fontId="2" fillId="8" borderId="24" xfId="2" applyFont="1" applyFill="1" applyBorder="1" applyAlignment="1">
      <alignment horizontal="left" vertical="center"/>
    </xf>
    <xf numFmtId="0" fontId="1" fillId="6" borderId="39" xfId="0" applyFont="1" applyFill="1" applyBorder="1" applyAlignment="1">
      <alignment horizontal="center" vertical="center"/>
    </xf>
    <xf numFmtId="0" fontId="108" fillId="0" borderId="0" xfId="2" applyFont="1"/>
    <xf numFmtId="0" fontId="7" fillId="0" borderId="58" xfId="2" applyFont="1" applyBorder="1"/>
    <xf numFmtId="0" fontId="1" fillId="0" borderId="37" xfId="0" applyFont="1" applyFill="1" applyBorder="1" applyAlignment="1">
      <alignment horizontal="center"/>
    </xf>
    <xf numFmtId="0" fontId="4" fillId="0" borderId="10" xfId="0" applyFont="1" applyBorder="1"/>
    <xf numFmtId="0" fontId="66" fillId="0" borderId="10" xfId="2" applyFont="1" applyBorder="1" applyAlignment="1">
      <alignment horizontal="left" vertical="center"/>
    </xf>
    <xf numFmtId="0" fontId="37" fillId="0" borderId="36" xfId="2" applyFont="1" applyBorder="1"/>
    <xf numFmtId="0" fontId="37" fillId="0" borderId="22" xfId="2" applyFont="1" applyBorder="1"/>
    <xf numFmtId="0" fontId="37" fillId="0" borderId="51" xfId="2" applyFont="1" applyBorder="1"/>
  </cellXfs>
  <cellStyles count="8">
    <cellStyle name="Normal 2" xfId="1"/>
    <cellStyle name="normální" xfId="0" builtinId="0"/>
    <cellStyle name="normální 2" xfId="2"/>
    <cellStyle name="normální 2 2" xfId="3"/>
    <cellStyle name="Normální 2 3" xfId="4"/>
    <cellStyle name="normální 3" xfId="5"/>
    <cellStyle name="normální 4" xfId="6"/>
    <cellStyle name="normální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152400</xdr:rowOff>
    </xdr:from>
    <xdr:to>
      <xdr:col>3</xdr:col>
      <xdr:colOff>438150</xdr:colOff>
      <xdr:row>6</xdr:row>
      <xdr:rowOff>542925</xdr:rowOff>
    </xdr:to>
    <xdr:pic>
      <xdr:nvPicPr>
        <xdr:cNvPr id="155265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0150" y="476250"/>
          <a:ext cx="12477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2</xdr:row>
      <xdr:rowOff>114300</xdr:rowOff>
    </xdr:from>
    <xdr:to>
      <xdr:col>7</xdr:col>
      <xdr:colOff>333375</xdr:colOff>
      <xdr:row>6</xdr:row>
      <xdr:rowOff>590550</xdr:rowOff>
    </xdr:to>
    <xdr:pic>
      <xdr:nvPicPr>
        <xdr:cNvPr id="155266" name="Obrázek 8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9975" y="438150"/>
          <a:ext cx="19431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19</xdr:row>
      <xdr:rowOff>114300</xdr:rowOff>
    </xdr:from>
    <xdr:to>
      <xdr:col>8</xdr:col>
      <xdr:colOff>447675</xdr:colOff>
      <xdr:row>33</xdr:row>
      <xdr:rowOff>76200</xdr:rowOff>
    </xdr:to>
    <xdr:pic>
      <xdr:nvPicPr>
        <xdr:cNvPr id="155267" name="Picture 65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9911" r="10275"/>
        <a:stretch>
          <a:fillRect/>
        </a:stretch>
      </xdr:blipFill>
      <xdr:spPr bwMode="auto">
        <a:xfrm>
          <a:off x="142875" y="6238875"/>
          <a:ext cx="613410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76200</xdr:rowOff>
    </xdr:from>
    <xdr:to>
      <xdr:col>15</xdr:col>
      <xdr:colOff>9525</xdr:colOff>
      <xdr:row>0</xdr:row>
      <xdr:rowOff>638175</xdr:rowOff>
    </xdr:to>
    <xdr:pic>
      <xdr:nvPicPr>
        <xdr:cNvPr id="124919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6625" y="76200"/>
          <a:ext cx="666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22</xdr:col>
      <xdr:colOff>47625</xdr:colOff>
      <xdr:row>0</xdr:row>
      <xdr:rowOff>714375</xdr:rowOff>
    </xdr:to>
    <xdr:pic>
      <xdr:nvPicPr>
        <xdr:cNvPr id="124920" name="Obrázek 8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0"/>
          <a:ext cx="1209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2032000</xdr:colOff>
      <xdr:row>0</xdr:row>
      <xdr:rowOff>76200</xdr:rowOff>
    </xdr:from>
    <xdr:to>
      <xdr:col>33</xdr:col>
      <xdr:colOff>454025</xdr:colOff>
      <xdr:row>0</xdr:row>
      <xdr:rowOff>638175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557750" y="76200"/>
          <a:ext cx="6762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136525</xdr:colOff>
      <xdr:row>0</xdr:row>
      <xdr:rowOff>0</xdr:rowOff>
    </xdr:from>
    <xdr:to>
      <xdr:col>36</xdr:col>
      <xdr:colOff>0</xdr:colOff>
      <xdr:row>0</xdr:row>
      <xdr:rowOff>714375</xdr:rowOff>
    </xdr:to>
    <xdr:pic>
      <xdr:nvPicPr>
        <xdr:cNvPr id="7" name="Obrázek 8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99150" y="0"/>
          <a:ext cx="1228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30</xdr:row>
      <xdr:rowOff>0</xdr:rowOff>
    </xdr:from>
    <xdr:to>
      <xdr:col>28</xdr:col>
      <xdr:colOff>190500</xdr:colOff>
      <xdr:row>32</xdr:row>
      <xdr:rowOff>104775</xdr:rowOff>
    </xdr:to>
    <xdr:sp macro="" textlink="">
      <xdr:nvSpPr>
        <xdr:cNvPr id="169710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6897350" y="6400800"/>
          <a:ext cx="10953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30</xdr:row>
      <xdr:rowOff>0</xdr:rowOff>
    </xdr:from>
    <xdr:to>
      <xdr:col>27</xdr:col>
      <xdr:colOff>333375</xdr:colOff>
      <xdr:row>32</xdr:row>
      <xdr:rowOff>104775</xdr:rowOff>
    </xdr:to>
    <xdr:sp macro="" textlink="">
      <xdr:nvSpPr>
        <xdr:cNvPr id="169711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6897350" y="6400800"/>
          <a:ext cx="6286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581025</xdr:colOff>
      <xdr:row>0</xdr:row>
      <xdr:rowOff>114300</xdr:rowOff>
    </xdr:from>
    <xdr:to>
      <xdr:col>4</xdr:col>
      <xdr:colOff>381000</xdr:colOff>
      <xdr:row>1</xdr:row>
      <xdr:rowOff>180975</xdr:rowOff>
    </xdr:to>
    <xdr:pic>
      <xdr:nvPicPr>
        <xdr:cNvPr id="169712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4100" y="11430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0</xdr:colOff>
      <xdr:row>23</xdr:row>
      <xdr:rowOff>0</xdr:rowOff>
    </xdr:from>
    <xdr:to>
      <xdr:col>28</xdr:col>
      <xdr:colOff>95250</xdr:colOff>
      <xdr:row>25</xdr:row>
      <xdr:rowOff>38100</xdr:rowOff>
    </xdr:to>
    <xdr:sp macro="" textlink="">
      <xdr:nvSpPr>
        <xdr:cNvPr id="169713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7192625" y="5000625"/>
          <a:ext cx="704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0</xdr:colOff>
      <xdr:row>23</xdr:row>
      <xdr:rowOff>0</xdr:rowOff>
    </xdr:from>
    <xdr:to>
      <xdr:col>28</xdr:col>
      <xdr:colOff>95250</xdr:colOff>
      <xdr:row>25</xdr:row>
      <xdr:rowOff>38100</xdr:rowOff>
    </xdr:to>
    <xdr:sp macro="" textlink="">
      <xdr:nvSpPr>
        <xdr:cNvPr id="169714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7192625" y="5000625"/>
          <a:ext cx="704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0</xdr:colOff>
      <xdr:row>23</xdr:row>
      <xdr:rowOff>0</xdr:rowOff>
    </xdr:from>
    <xdr:to>
      <xdr:col>27</xdr:col>
      <xdr:colOff>304800</xdr:colOff>
      <xdr:row>25</xdr:row>
      <xdr:rowOff>38100</xdr:rowOff>
    </xdr:to>
    <xdr:sp macro="" textlink="">
      <xdr:nvSpPr>
        <xdr:cNvPr id="169715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7192625" y="500062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133350</xdr:colOff>
      <xdr:row>0</xdr:row>
      <xdr:rowOff>66675</xdr:rowOff>
    </xdr:from>
    <xdr:to>
      <xdr:col>22</xdr:col>
      <xdr:colOff>476250</xdr:colOff>
      <xdr:row>1</xdr:row>
      <xdr:rowOff>285750</xdr:rowOff>
    </xdr:to>
    <xdr:pic>
      <xdr:nvPicPr>
        <xdr:cNvPr id="169716" name="Obrázek 8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763500" y="66675"/>
          <a:ext cx="1181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20</xdr:col>
      <xdr:colOff>247650</xdr:colOff>
      <xdr:row>29</xdr:row>
      <xdr:rowOff>38100</xdr:rowOff>
    </xdr:to>
    <xdr:sp macro="" textlink="">
      <xdr:nvSpPr>
        <xdr:cNvPr id="187467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129665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0</xdr:colOff>
      <xdr:row>23</xdr:row>
      <xdr:rowOff>0</xdr:rowOff>
    </xdr:from>
    <xdr:to>
      <xdr:col>21</xdr:col>
      <xdr:colOff>695325</xdr:colOff>
      <xdr:row>25</xdr:row>
      <xdr:rowOff>38100</xdr:rowOff>
    </xdr:to>
    <xdr:sp macro="" textlink="">
      <xdr:nvSpPr>
        <xdr:cNvPr id="187468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2125325" y="5133975"/>
          <a:ext cx="695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33</xdr:col>
      <xdr:colOff>333375</xdr:colOff>
      <xdr:row>25</xdr:row>
      <xdr:rowOff>38100</xdr:rowOff>
    </xdr:to>
    <xdr:sp macro="" textlink="">
      <xdr:nvSpPr>
        <xdr:cNvPr id="187469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9145250" y="5133975"/>
          <a:ext cx="704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187470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914525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187471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8277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187472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57400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0</xdr:colOff>
      <xdr:row>27</xdr:row>
      <xdr:rowOff>0</xdr:rowOff>
    </xdr:from>
    <xdr:to>
      <xdr:col>44</xdr:col>
      <xdr:colOff>0</xdr:colOff>
      <xdr:row>29</xdr:row>
      <xdr:rowOff>38100</xdr:rowOff>
    </xdr:to>
    <xdr:sp macro="" textlink="">
      <xdr:nvSpPr>
        <xdr:cNvPr id="187473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2630805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27</xdr:row>
      <xdr:rowOff>0</xdr:rowOff>
    </xdr:from>
    <xdr:to>
      <xdr:col>44</xdr:col>
      <xdr:colOff>0</xdr:colOff>
      <xdr:row>29</xdr:row>
      <xdr:rowOff>38100</xdr:rowOff>
    </xdr:to>
    <xdr:sp macro="" textlink="">
      <xdr:nvSpPr>
        <xdr:cNvPr id="187474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2630805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704850</xdr:colOff>
      <xdr:row>29</xdr:row>
      <xdr:rowOff>38100</xdr:rowOff>
    </xdr:to>
    <xdr:sp macro="" textlink="">
      <xdr:nvSpPr>
        <xdr:cNvPr id="183417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33</xdr:col>
      <xdr:colOff>333375</xdr:colOff>
      <xdr:row>25</xdr:row>
      <xdr:rowOff>38100</xdr:rowOff>
    </xdr:to>
    <xdr:sp macro="" textlink="">
      <xdr:nvSpPr>
        <xdr:cNvPr id="183418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7391400" y="5133975"/>
          <a:ext cx="704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183419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739140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183420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183421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2015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466725</xdr:colOff>
      <xdr:row>29</xdr:row>
      <xdr:rowOff>38100</xdr:rowOff>
    </xdr:to>
    <xdr:sp macro="" textlink="">
      <xdr:nvSpPr>
        <xdr:cNvPr id="183422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4687550" y="593407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466725</xdr:colOff>
      <xdr:row>29</xdr:row>
      <xdr:rowOff>38100</xdr:rowOff>
    </xdr:to>
    <xdr:sp macro="" textlink="">
      <xdr:nvSpPr>
        <xdr:cNvPr id="183423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4687550" y="593407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723900</xdr:colOff>
      <xdr:row>29</xdr:row>
      <xdr:rowOff>38100</xdr:rowOff>
    </xdr:to>
    <xdr:sp macro="" textlink="">
      <xdr:nvSpPr>
        <xdr:cNvPr id="170731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0" y="5934075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33</xdr:col>
      <xdr:colOff>333375</xdr:colOff>
      <xdr:row>25</xdr:row>
      <xdr:rowOff>38100</xdr:rowOff>
    </xdr:to>
    <xdr:sp macro="" textlink="">
      <xdr:nvSpPr>
        <xdr:cNvPr id="170732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7391400" y="5133975"/>
          <a:ext cx="704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170733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739140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170734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170735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2015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9525</xdr:colOff>
      <xdr:row>29</xdr:row>
      <xdr:rowOff>38100</xdr:rowOff>
    </xdr:to>
    <xdr:sp macro="" textlink="">
      <xdr:nvSpPr>
        <xdr:cNvPr id="170736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4687550" y="593407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9525</xdr:colOff>
      <xdr:row>29</xdr:row>
      <xdr:rowOff>38100</xdr:rowOff>
    </xdr:to>
    <xdr:sp macro="" textlink="">
      <xdr:nvSpPr>
        <xdr:cNvPr id="170737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4687550" y="593407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704850</xdr:colOff>
      <xdr:row>29</xdr:row>
      <xdr:rowOff>38100</xdr:rowOff>
    </xdr:to>
    <xdr:sp macro="" textlink="">
      <xdr:nvSpPr>
        <xdr:cNvPr id="175436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175437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739140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175438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175439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2015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466725</xdr:colOff>
      <xdr:row>29</xdr:row>
      <xdr:rowOff>38100</xdr:rowOff>
    </xdr:to>
    <xdr:sp macro="" textlink="">
      <xdr:nvSpPr>
        <xdr:cNvPr id="175440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4687550" y="593407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466725</xdr:colOff>
      <xdr:row>29</xdr:row>
      <xdr:rowOff>38100</xdr:rowOff>
    </xdr:to>
    <xdr:sp macro="" textlink="">
      <xdr:nvSpPr>
        <xdr:cNvPr id="175441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4687550" y="593407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704850</xdr:colOff>
      <xdr:row>29</xdr:row>
      <xdr:rowOff>38100</xdr:rowOff>
    </xdr:to>
    <xdr:sp macro="" textlink="">
      <xdr:nvSpPr>
        <xdr:cNvPr id="189441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189442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739140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189443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189444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2015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708025</xdr:colOff>
      <xdr:row>29</xdr:row>
      <xdr:rowOff>38100</xdr:rowOff>
    </xdr:to>
    <xdr:sp macro="" textlink="">
      <xdr:nvSpPr>
        <xdr:cNvPr id="171649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129665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171650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914525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171653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8277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171654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57400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450850</xdr:colOff>
      <xdr:row>29</xdr:row>
      <xdr:rowOff>38100</xdr:rowOff>
    </xdr:to>
    <xdr:sp macro="" textlink="">
      <xdr:nvSpPr>
        <xdr:cNvPr id="171655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3973830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450850</xdr:colOff>
      <xdr:row>29</xdr:row>
      <xdr:rowOff>38100</xdr:rowOff>
    </xdr:to>
    <xdr:sp macro="" textlink="">
      <xdr:nvSpPr>
        <xdr:cNvPr id="171656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3973830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696685</xdr:colOff>
      <xdr:row>29</xdr:row>
      <xdr:rowOff>38100</xdr:rowOff>
    </xdr:to>
    <xdr:sp macro="" textlink="">
      <xdr:nvSpPr>
        <xdr:cNvPr id="2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129665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3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914525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8277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7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57400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459921</xdr:colOff>
      <xdr:row>29</xdr:row>
      <xdr:rowOff>38100</xdr:rowOff>
    </xdr:to>
    <xdr:sp macro="" textlink="">
      <xdr:nvSpPr>
        <xdr:cNvPr id="8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3973830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27</xdr:row>
      <xdr:rowOff>0</xdr:rowOff>
    </xdr:from>
    <xdr:to>
      <xdr:col>45</xdr:col>
      <xdr:colOff>459921</xdr:colOff>
      <xdr:row>29</xdr:row>
      <xdr:rowOff>38100</xdr:rowOff>
    </xdr:to>
    <xdr:sp macro="" textlink="">
      <xdr:nvSpPr>
        <xdr:cNvPr id="9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3973830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27</xdr:row>
      <xdr:rowOff>0</xdr:rowOff>
    </xdr:from>
    <xdr:to>
      <xdr:col>21</xdr:col>
      <xdr:colOff>696685</xdr:colOff>
      <xdr:row>29</xdr:row>
      <xdr:rowOff>38100</xdr:rowOff>
    </xdr:to>
    <xdr:sp macro="" textlink="">
      <xdr:nvSpPr>
        <xdr:cNvPr id="2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1296650" y="593407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304800</xdr:colOff>
      <xdr:row>25</xdr:row>
      <xdr:rowOff>38100</xdr:rowOff>
    </xdr:to>
    <xdr:sp macro="" textlink="">
      <xdr:nvSpPr>
        <xdr:cNvPr id="3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19145250" y="51339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115653</xdr:colOff>
      <xdr:row>0</xdr:row>
      <xdr:rowOff>40822</xdr:rowOff>
    </xdr:from>
    <xdr:to>
      <xdr:col>48</xdr:col>
      <xdr:colOff>761993</xdr:colOff>
      <xdr:row>1</xdr:row>
      <xdr:rowOff>113906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532796" y="40822"/>
          <a:ext cx="646340" cy="56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228593</xdr:colOff>
      <xdr:row>0</xdr:row>
      <xdr:rowOff>1</xdr:rowOff>
    </xdr:from>
    <xdr:to>
      <xdr:col>59</xdr:col>
      <xdr:colOff>68028</xdr:colOff>
      <xdr:row>1</xdr:row>
      <xdr:rowOff>126930</xdr:rowOff>
    </xdr:to>
    <xdr:pic>
      <xdr:nvPicPr>
        <xdr:cNvPr id="5" name="Obrázek 7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30057" y="1"/>
          <a:ext cx="1023257" cy="61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552450</xdr:colOff>
      <xdr:row>0</xdr:row>
      <xdr:rowOff>0</xdr:rowOff>
    </xdr:from>
    <xdr:to>
      <xdr:col>25</xdr:col>
      <xdr:colOff>114300</xdr:colOff>
      <xdr:row>1</xdr:row>
      <xdr:rowOff>114300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82775" y="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476250</xdr:colOff>
      <xdr:row>0</xdr:row>
      <xdr:rowOff>0</xdr:rowOff>
    </xdr:from>
    <xdr:to>
      <xdr:col>37</xdr:col>
      <xdr:colOff>28575</xdr:colOff>
      <xdr:row>1</xdr:row>
      <xdr:rowOff>152400</xdr:rowOff>
    </xdr:to>
    <xdr:pic>
      <xdr:nvPicPr>
        <xdr:cNvPr id="7" name="Obrázek 9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574000" y="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30</xdr:row>
      <xdr:rowOff>0</xdr:rowOff>
    </xdr:from>
    <xdr:to>
      <xdr:col>64</xdr:col>
      <xdr:colOff>269422</xdr:colOff>
      <xdr:row>32</xdr:row>
      <xdr:rowOff>38101</xdr:rowOff>
    </xdr:to>
    <xdr:sp macro="" textlink="">
      <xdr:nvSpPr>
        <xdr:cNvPr id="8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3455670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62</xdr:col>
      <xdr:colOff>0</xdr:colOff>
      <xdr:row>30</xdr:row>
      <xdr:rowOff>0</xdr:rowOff>
    </xdr:from>
    <xdr:to>
      <xdr:col>64</xdr:col>
      <xdr:colOff>269422</xdr:colOff>
      <xdr:row>32</xdr:row>
      <xdr:rowOff>38101</xdr:rowOff>
    </xdr:to>
    <xdr:sp macro="" textlink="">
      <xdr:nvSpPr>
        <xdr:cNvPr id="9" name="AutoShape 3" descr="data:image/jpeg;base64,/9j/4AAQSkZJRgABAQAAAQABAAD/2wCEAAkGBggGEBIUBxQVEhEVFhgYGRcUFhsRExIRFBEWGBcVGBQXHCYeFyUjHRQZHzEgIycpLC0sGR4xQTAvNSgrLisBCQoKDQwOGA8OGjAkHyQsNiw1LzUsNCkyKTE0LS82KTUsNS81KTU1LTUpKSwrKTU0NS4sNjEwNCosNS0sLCosNP/AABEIAOEA4QMBIgACEQEDEQH/xAAcAAEAAgIDAQAAAAAAAAAAAAAABwgFBgECAwT/xABKEAACAQIDBAMKCA0CBwAAAAAAAQIDEQQFBgcSITFBUWEIExQiMlJxgZGhFRZCYnKxstEXGDM1Q1NUc4KSk6LidNIjNGPBwsPw/8QAGgEBAAIDAQAAAAAAAAAAAAAAAAQFAQIDBv/EADIRAQABAwEDCQYHAAAAAAAAAAABAgMEEQUhURMVMUFScaHR4RIWIkKBogYyVGGRsfH/2gAMAwEAAhEDEQA/AJxAAAAAAAAAAAAAAAAAAAAAAAAAAAAAAAAAAAAAAAAAAAAAAAAAAAAAAAAAAAAAAAAAAAAAAAAAAAAAAAAAAAAAAAAAAAAAAAAAAAAAAAAAAAAAAAAAAAAAAAAAAAAAAAAAAAAAAAAAAAAAAAAB1q1YUYuVVqMUm227JJK7bb5GsYHahpHMq6oYXF05VW91LxoxlK9kozlFRd+iz49AG0gAAAAAAAAAAAAAAAAAAAAAPHF4qjgoSniHuxirtsjbO9S4vNql6cpU4LhGMZOPDrdubZMxcSvImdN0cUHLzaMaI13zPUk8ETYDHYqVWlepPy4fLl567TRtt+c5lgM4qxwlarTj3uk92FScI3dPnZOwy8ScaYiZ11MPMjKiZiNNFkgRX3PWPxWYYHEvG1J1JLEWTnJzaXeafBOTZKhDTgFN8w1JnMa1RRxNeynL9NPlvP5xanQNSdbK8BKq3KUsNSbbbk3J00223xfEDPghTaVt0q5dVnhtKbrlBuM68lvpSXONKL4Oz4bzuudl0kR4nUWpdSTtWr4nETfyVKc/ZCPBepAXHBTWXxjyLx5eFYf5z75R/u4G/bLtoGts5x1DDQrurTlK8+/RVRxow4ze/wAJcuC482gJ31Vkj1JgsRhlN03WpuCkuO63yuulda6rkCZd3PuqJ4iMcZKjToqSvVjPf8VPi4QspN9V7E3bQ61TD5VjpUW4yWHqNOLcWmo801xRVfCalzmVSCeJr23o/pp+cvnAWQ1Zr3MNDYiPwlhZTy1qMfCKct+cKr578Orkui/GzfI27Kc3wOe0YVssqRq0pq6lF3XofSmulPij1xeDoZhTnTxcVOnNOMoyV4yi+aaIIw2OxOxDOXQm5SyzENSSbvu05OyqfSg00+uK9Fgn4HEZKaTjxT4primjkAAAAAAAAAAAAAAAGi7QtY1sqcaGVy3avCU5KzcI9EVdNXfP0ekxVMRGspOLjXMq5Fu30/0zGpMhzDPJJU6kIUo8VF3u5ec7e4wn4Pcb+tp+yRpvx31B+0T9kf8AaPjvqD9on7I/7STb2pct0xTR0dyXd/Bs3aprrqiZn958m74bQWMoThJ1INRlF8pfJkn/ANiGNvX55qfuqX2DdMPrnPYTg62Im4qUXJWjxipLeXk9VzV+6Dy6dDM4Vlxp16EHGXQ3BuMl7N1/xI0u5deTpNfUh3tic16RHzd89Hf3t47m/wDN+J/1P/opktsgPYJrnJsip18Nm9SNCU6iqQlN7sJXgouO9yi1up8edyVs52kaXyWlKpWxVGdldQpVI1ak30KMYN8+3gckdUzMvy9X95L7bLM081q5JpanWw7tOOX091+bOVGMYy9Tkn6isVapLF1JOK4yk3ZceMne3vLZvStTFZHHA1OFTwONHjyVWNFJP1TSAqtkOVyzzFUKEXuutVhC/Pd35pN9tr3Lfac0vlWlaMaWUU404pcWkt+o/OnPnJvt+op9TnjdPYlOzp16FROzXGFWnO9muxosppPbZprP6cfhGpHCV7LehV4Q3uuFTk16bMCQKlKFZNVUpRfBpq6a7UzC5PorItP4irXyqhCjVqxUZbnCNlK/iw5Ru7Xta9kfFmm1DSOUwcq+Moy+bSl36b7FGFyPsu7oSnjsyhCrTVHL5eJvT/KxlJrdqza4RS5OKvZNu7sBIu0n80Y//T1PslSMF+Vp/Tj9pFt9pDUsnx9v2ep9gqRgvytP6cftIC7aIf7pHL4VMHha1vGhWcL/ADalNtr200TAiHO6SzCNPC4Sjfxp1ZTt82nDd+uoBuWyDOKmdZPhZVneUIuk3196k4x/tUTciO9gtGVLJqbl8qrVkvRv7v8A4kiAAAAAAAAAAAAAAHniJ1KcJOhHemk7Rvu70rcFd8uPSRLi9A6nx1SdTEwhKc25N98jxbOm1za5meksZDDZD3u8YKVVzjv+NN3jFceFoq/8SNG/GA1h10P6X+RrVTFXSsMLaFzD15OI38f9bv8Ag21D+rh/UiPwbah/Vw/qRNI/GA1h10P6X+Q/GA1h10P6X+RpyVKw94MrhT/E+bf8BszzipUgscowpX8aSmpNR6bLrfL1n1urkO13wrAUqM1Qwe6qOKg00ppbvi358nw4qUVfhwZjdY65zrAZDh1mEl8IZgrRVOO46dCfF2XF33ZRj6anYb9s90lS0ZgKVCKXfLb9Vr5VaSW9x6bcIrsijemmKehXZm0L2ZMcppu6oQdnHc/aqwEn8H96xMOhxmqUrdsalkvU2Y7D7D9b1naWGjBdcq1Ky/lm37i0wNkBEmzzYVR09VhiNQzjWrQacKcE3ShNcpOUlebXRwST6yWwANB2gbIMp1u3VpvwfFW/KRW9GpZWXfIcL9W8mn6SI8z2BavwTfgkaWIj0OFVQdu1VN23vLNACrOF2Ha2xErTw8aa651qVv7ZN+43nS/c506Uoz1PX30v0VC6i+yVWSTt6En2om0Aa/qfIJYrK8RhMpik3h5UqcXKyXibsVvS9XFkCYbYXrKnOLlSp2Uk/wAtDkmWbAAqztj1K9U5rUWGe9So2o07cVJxb32uu8216EiadsGvI6NwThhZWxVdOFO3OEbWnV7LJ2Xa11Mh/Yjo6WpcwjWxKvQwrVSV+Uqv6OHtW8+yPaBYPReR/FvL8Lh35VOlFS/ePxp/3SZmgAAAAAAAAAAAAHD4HJ0q1O9Rb6jS5XTbpmuroiNSI1Vc1PojWuo8ZiMRVwVe9WpKSTivFi34sefRFJeoxn4LdY/sVf8AlX3lrPhB+b7x8IPzfeUvvBs/t/bPk68lWqn+C3WP7FX/AJV959uR7JtUYrE0IY/CVadGVWCnJpJQpua35Pj0K5Z/4Qfm+870cY6skmuZ0t7cwblcUU175nSN09f0Ym1VG9DmN3dW6upUrXoYGKtH5KdGG/y/eTiv4UTaQTs2xCWq8x7/AOVLwpL0rEwf1RZOxcuYAAAAAAAAAABhtWary/R2GniMzlaK4RivLq1HyhFdLfuV30HhrHW+U6JoOpmk/GfkU48alWXVFdXXJ8EVk1PqnPNpmMi6ic5Se5RoU7uME35MV0t9Mnzt0JJIOmY4/OtqGZXSc69aW7CC8mlTXKK82MVdt+lvmWg0TpLC6LwdPD4Xi1xnO1nUqvypP6kuhJI1/ZXsxoaFo98xlp42ovHkuKpx596g/rfS11JG/AAAAAAAAAAAAAAA8MZfcduz6z3PLFV1hYSk02oq9lzsiPlW4u2K6JnTWJjXhuPaij4p6mN3WN1nl8a8N5k/d94+NeG8yfu+88LzNh/qPt9XPnXH7UPXdZ3otwkn2nz/ABrw3mT933j414bzJ+77zpb2TiW66a6cjfE6/l4fUnamPPzQhDWdars51OsVZ96nNVuHyqVWO7WS7b7/ALiw2ExVHHQhUwslOnOKlGS4qUZK6a9KZHm0vS1HaTg28uVsZh7ypp2TnFrxqd7/ACrcOppdZG2zLa5idEPwTP4znhoyaXD/AIuGlveMt1843vePNO9up+7t3KLlMVUTrDNFdNyn2qZ1hZEGNyTUmU6jhv5PWhWj8yV5R+lHnH1pGSN24AcOSj5XIDkGtZ1tI0tkF/DsVS3l8mD79O/Vu07tesjXUfdHwV46bw7fVUxHBelUoP65eoCasTiqGDg54qUYQiruU2oxiutyfBES632/5flylT0sliKvLvsk1Rg+uK4Op7l2sh3N9Tal17WUcZUq4icn4tKC8VP5tKCt67X7Tf8ARfc+47H7tTVMu8U+feYNOtJfOlxjD3v0AaFg8BqXadjHub+Jry8qcnaFOF+cpeTTiuhL1IsTs62XZboOG87VsXJWnVa8lPnCmn5K7eb6epbNken8t03SVLKKUaVNdEebfXKT4yfa22ZAAAAAAAAAAAAAAAAAAdKtNVouMuTTXqaO4MTGsaSxMa7kfVqbw8pRnzi2vYzpdEgSoUpu8opvtSZx4LQ82PsR5qdhTrur8PVQzsedd1fg0C6F0b/4LQ82PsQ8FoebH2IxzFV2/D1Y5nq7fg0TDYqeEkpUXZr/AOszGax2e5FtEvUoyWEx9uMucK1uW+vlfSXjekk7wWh5sfYh4LQ82PsRPw8C/iz8NcTHDT1TMXDvY8/DXExw0VSzrZtrDR9TedGo1HlWwzdSNuveh40f4kj5aG0bWGX+LDGYhW4WnNya/nuy3dkj5sVleBxv/NUqdT6cIz+tFwtFUKu1LWVZWlja3qko/ZSMXXzPP9RPdr1MRiX5rlOt/bdluYaXyOk708Lh0+tUaaf2TIUcPRw6tRjGK6opRXuAqlkuyLWGdtd6wsqUX8qvajFLrtLxn6kyRtOdzhQpNS1HiHP/AKdBbsfQ6kld+pL0k1gDE6f0nkulobuS0IUU+bSvOX0pu8petmWAAAAAAAAAAAAAAAAAAAAAAAAAAAAAAAAAAAAAAAAAAAAAAAAAAAAAAAAAAAAAAAAAAAAAAAAAAAAAAAAAAAAAAAAAAAAAAAAAAAAAAAAAAAAAAAAAAAAAAAAAAAAAAAAAAAAAAAAAAAAAAAAAAAAAAAAAAAAAAAAAAAAAAAAAAAAAAAAAAAAAAAAAAAAAAAAAAAAAAAAAAAAAAAAAAAAAAAAAA//Z"/>
        <xdr:cNvSpPr>
          <a:spLocks noChangeAspect="1" noChangeArrowheads="1"/>
        </xdr:cNvSpPr>
      </xdr:nvSpPr>
      <xdr:spPr bwMode="auto">
        <a:xfrm>
          <a:off x="34556700" y="5934075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0</xdr:rowOff>
    </xdr:from>
    <xdr:to>
      <xdr:col>4</xdr:col>
      <xdr:colOff>771525</xdr:colOff>
      <xdr:row>0</xdr:row>
      <xdr:rowOff>504825</xdr:rowOff>
    </xdr:to>
    <xdr:pic>
      <xdr:nvPicPr>
        <xdr:cNvPr id="157675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33725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180975</xdr:colOff>
      <xdr:row>0</xdr:row>
      <xdr:rowOff>0</xdr:rowOff>
    </xdr:from>
    <xdr:to>
      <xdr:col>18</xdr:col>
      <xdr:colOff>381000</xdr:colOff>
      <xdr:row>1</xdr:row>
      <xdr:rowOff>47625</xdr:rowOff>
    </xdr:to>
    <xdr:pic>
      <xdr:nvPicPr>
        <xdr:cNvPr id="157676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44050" y="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1123950</xdr:colOff>
      <xdr:row>0</xdr:row>
      <xdr:rowOff>0</xdr:rowOff>
    </xdr:from>
    <xdr:to>
      <xdr:col>26</xdr:col>
      <xdr:colOff>409575</xdr:colOff>
      <xdr:row>0</xdr:row>
      <xdr:rowOff>504825</xdr:rowOff>
    </xdr:to>
    <xdr:pic>
      <xdr:nvPicPr>
        <xdr:cNvPr id="157677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68550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257175</xdr:colOff>
      <xdr:row>0</xdr:row>
      <xdr:rowOff>0</xdr:rowOff>
    </xdr:from>
    <xdr:to>
      <xdr:col>38</xdr:col>
      <xdr:colOff>438150</xdr:colOff>
      <xdr:row>1</xdr:row>
      <xdr:rowOff>47625</xdr:rowOff>
    </xdr:to>
    <xdr:pic>
      <xdr:nvPicPr>
        <xdr:cNvPr id="157678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212175" y="0"/>
          <a:ext cx="9810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47</xdr:col>
      <xdr:colOff>977900</xdr:colOff>
      <xdr:row>0</xdr:row>
      <xdr:rowOff>57151</xdr:rowOff>
    </xdr:from>
    <xdr:to>
      <xdr:col>48</xdr:col>
      <xdr:colOff>444500</xdr:colOff>
      <xdr:row>1</xdr:row>
      <xdr:rowOff>100117</xdr:rowOff>
    </xdr:to>
    <xdr:pic>
      <xdr:nvPicPr>
        <xdr:cNvPr id="157679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7266900" y="57151"/>
          <a:ext cx="666750" cy="5763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57</xdr:col>
      <xdr:colOff>257175</xdr:colOff>
      <xdr:row>0</xdr:row>
      <xdr:rowOff>38100</xdr:rowOff>
    </xdr:from>
    <xdr:to>
      <xdr:col>60</xdr:col>
      <xdr:colOff>3175</xdr:colOff>
      <xdr:row>1</xdr:row>
      <xdr:rowOff>19050</xdr:rowOff>
    </xdr:to>
    <xdr:pic>
      <xdr:nvPicPr>
        <xdr:cNvPr id="157680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33156525" y="38100"/>
          <a:ext cx="8509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91</xdr:col>
      <xdr:colOff>1035050</xdr:colOff>
      <xdr:row>0</xdr:row>
      <xdr:rowOff>57151</xdr:rowOff>
    </xdr:from>
    <xdr:to>
      <xdr:col>92</xdr:col>
      <xdr:colOff>501649</xdr:colOff>
      <xdr:row>1</xdr:row>
      <xdr:rowOff>100117</xdr:rowOff>
    </xdr:to>
    <xdr:pic>
      <xdr:nvPicPr>
        <xdr:cNvPr id="10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573200" y="57151"/>
          <a:ext cx="666750" cy="5763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102</xdr:col>
      <xdr:colOff>9525</xdr:colOff>
      <xdr:row>0</xdr:row>
      <xdr:rowOff>38100</xdr:rowOff>
    </xdr:from>
    <xdr:to>
      <xdr:col>104</xdr:col>
      <xdr:colOff>346076</xdr:colOff>
      <xdr:row>1</xdr:row>
      <xdr:rowOff>19050</xdr:rowOff>
    </xdr:to>
    <xdr:pic>
      <xdr:nvPicPr>
        <xdr:cNvPr id="11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462825" y="38100"/>
          <a:ext cx="8509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69</xdr:col>
      <xdr:colOff>656770</xdr:colOff>
      <xdr:row>0</xdr:row>
      <xdr:rowOff>46265</xdr:rowOff>
    </xdr:from>
    <xdr:to>
      <xdr:col>70</xdr:col>
      <xdr:colOff>123370</xdr:colOff>
      <xdr:row>1</xdr:row>
      <xdr:rowOff>89231</xdr:rowOff>
    </xdr:to>
    <xdr:pic>
      <xdr:nvPicPr>
        <xdr:cNvPr id="14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110556" y="46265"/>
          <a:ext cx="664028" cy="5736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78</xdr:col>
      <xdr:colOff>461281</xdr:colOff>
      <xdr:row>0</xdr:row>
      <xdr:rowOff>27214</xdr:rowOff>
    </xdr:from>
    <xdr:to>
      <xdr:col>81</xdr:col>
      <xdr:colOff>103868</xdr:colOff>
      <xdr:row>1</xdr:row>
      <xdr:rowOff>8164</xdr:rowOff>
    </xdr:to>
    <xdr:pic>
      <xdr:nvPicPr>
        <xdr:cNvPr id="15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4997460" y="27214"/>
          <a:ext cx="853622" cy="5116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190500</xdr:colOff>
      <xdr:row>47</xdr:row>
      <xdr:rowOff>0</xdr:rowOff>
    </xdr:from>
    <xdr:to>
      <xdr:col>4</xdr:col>
      <xdr:colOff>771525</xdr:colOff>
      <xdr:row>47</xdr:row>
      <xdr:rowOff>504825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0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180975</xdr:colOff>
      <xdr:row>47</xdr:row>
      <xdr:rowOff>0</xdr:rowOff>
    </xdr:from>
    <xdr:to>
      <xdr:col>18</xdr:col>
      <xdr:colOff>381000</xdr:colOff>
      <xdr:row>48</xdr:row>
      <xdr:rowOff>47625</xdr:rowOff>
    </xdr:to>
    <xdr:pic>
      <xdr:nvPicPr>
        <xdr:cNvPr id="13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91675" y="0"/>
          <a:ext cx="9810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1123950</xdr:colOff>
      <xdr:row>47</xdr:row>
      <xdr:rowOff>0</xdr:rowOff>
    </xdr:from>
    <xdr:to>
      <xdr:col>26</xdr:col>
      <xdr:colOff>409575</xdr:colOff>
      <xdr:row>47</xdr:row>
      <xdr:rowOff>504825</xdr:rowOff>
    </xdr:to>
    <xdr:pic>
      <xdr:nvPicPr>
        <xdr:cNvPr id="1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68550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257175</xdr:colOff>
      <xdr:row>47</xdr:row>
      <xdr:rowOff>0</xdr:rowOff>
    </xdr:from>
    <xdr:to>
      <xdr:col>38</xdr:col>
      <xdr:colOff>438150</xdr:colOff>
      <xdr:row>48</xdr:row>
      <xdr:rowOff>47625</xdr:rowOff>
    </xdr:to>
    <xdr:pic>
      <xdr:nvPicPr>
        <xdr:cNvPr id="17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212175" y="0"/>
          <a:ext cx="9810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47</xdr:col>
      <xdr:colOff>977900</xdr:colOff>
      <xdr:row>47</xdr:row>
      <xdr:rowOff>57151</xdr:rowOff>
    </xdr:from>
    <xdr:to>
      <xdr:col>48</xdr:col>
      <xdr:colOff>444500</xdr:colOff>
      <xdr:row>48</xdr:row>
      <xdr:rowOff>100117</xdr:rowOff>
    </xdr:to>
    <xdr:pic>
      <xdr:nvPicPr>
        <xdr:cNvPr id="18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7266900" y="57151"/>
          <a:ext cx="666750" cy="5763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57</xdr:col>
      <xdr:colOff>257175</xdr:colOff>
      <xdr:row>47</xdr:row>
      <xdr:rowOff>38100</xdr:rowOff>
    </xdr:from>
    <xdr:to>
      <xdr:col>60</xdr:col>
      <xdr:colOff>3175</xdr:colOff>
      <xdr:row>48</xdr:row>
      <xdr:rowOff>19050</xdr:rowOff>
    </xdr:to>
    <xdr:pic>
      <xdr:nvPicPr>
        <xdr:cNvPr id="19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33156525" y="38100"/>
          <a:ext cx="8509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91</xdr:col>
      <xdr:colOff>1035050</xdr:colOff>
      <xdr:row>47</xdr:row>
      <xdr:rowOff>57151</xdr:rowOff>
    </xdr:from>
    <xdr:to>
      <xdr:col>92</xdr:col>
      <xdr:colOff>501649</xdr:colOff>
      <xdr:row>48</xdr:row>
      <xdr:rowOff>100117</xdr:rowOff>
    </xdr:to>
    <xdr:pic>
      <xdr:nvPicPr>
        <xdr:cNvPr id="20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1288950" y="57151"/>
          <a:ext cx="666749" cy="5763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102</xdr:col>
      <xdr:colOff>9525</xdr:colOff>
      <xdr:row>47</xdr:row>
      <xdr:rowOff>38100</xdr:rowOff>
    </xdr:from>
    <xdr:to>
      <xdr:col>104</xdr:col>
      <xdr:colOff>346076</xdr:colOff>
      <xdr:row>48</xdr:row>
      <xdr:rowOff>19050</xdr:rowOff>
    </xdr:to>
    <xdr:pic>
      <xdr:nvPicPr>
        <xdr:cNvPr id="21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57178575" y="38100"/>
          <a:ext cx="850901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69</xdr:col>
      <xdr:colOff>656770</xdr:colOff>
      <xdr:row>47</xdr:row>
      <xdr:rowOff>46265</xdr:rowOff>
    </xdr:from>
    <xdr:to>
      <xdr:col>70</xdr:col>
      <xdr:colOff>123370</xdr:colOff>
      <xdr:row>48</xdr:row>
      <xdr:rowOff>89231</xdr:rowOff>
    </xdr:to>
    <xdr:pic>
      <xdr:nvPicPr>
        <xdr:cNvPr id="22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194920" y="46265"/>
          <a:ext cx="666750" cy="5763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78</xdr:col>
      <xdr:colOff>461281</xdr:colOff>
      <xdr:row>47</xdr:row>
      <xdr:rowOff>27214</xdr:rowOff>
    </xdr:from>
    <xdr:to>
      <xdr:col>81</xdr:col>
      <xdr:colOff>103868</xdr:colOff>
      <xdr:row>48</xdr:row>
      <xdr:rowOff>8164</xdr:rowOff>
    </xdr:to>
    <xdr:pic>
      <xdr:nvPicPr>
        <xdr:cNvPr id="23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076381" y="27214"/>
          <a:ext cx="861787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993325</xdr:colOff>
      <xdr:row>0</xdr:row>
      <xdr:rowOff>20412</xdr:rowOff>
    </xdr:from>
    <xdr:to>
      <xdr:col>3</xdr:col>
      <xdr:colOff>670964</xdr:colOff>
      <xdr:row>1</xdr:row>
      <xdr:rowOff>13607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36275" y="20412"/>
          <a:ext cx="706339" cy="612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555174</xdr:colOff>
      <xdr:row>0</xdr:row>
      <xdr:rowOff>0</xdr:rowOff>
    </xdr:from>
    <xdr:to>
      <xdr:col>9</xdr:col>
      <xdr:colOff>1006931</xdr:colOff>
      <xdr:row>1</xdr:row>
      <xdr:rowOff>37011</xdr:rowOff>
    </xdr:to>
    <xdr:pic>
      <xdr:nvPicPr>
        <xdr:cNvPr id="3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108374" y="0"/>
          <a:ext cx="1108982" cy="6561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789215</xdr:colOff>
      <xdr:row>0</xdr:row>
      <xdr:rowOff>20412</xdr:rowOff>
    </xdr:from>
    <xdr:to>
      <xdr:col>14</xdr:col>
      <xdr:colOff>466854</xdr:colOff>
      <xdr:row>1</xdr:row>
      <xdr:rowOff>13607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742840" y="20412"/>
          <a:ext cx="706339" cy="612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351064</xdr:colOff>
      <xdr:row>0</xdr:row>
      <xdr:rowOff>0</xdr:rowOff>
    </xdr:from>
    <xdr:to>
      <xdr:col>20</xdr:col>
      <xdr:colOff>802821</xdr:colOff>
      <xdr:row>1</xdr:row>
      <xdr:rowOff>37011</xdr:rowOff>
    </xdr:to>
    <xdr:pic>
      <xdr:nvPicPr>
        <xdr:cNvPr id="5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6114939" y="0"/>
          <a:ext cx="1108982" cy="6561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993325</xdr:colOff>
      <xdr:row>0</xdr:row>
      <xdr:rowOff>20412</xdr:rowOff>
    </xdr:from>
    <xdr:to>
      <xdr:col>3</xdr:col>
      <xdr:colOff>670964</xdr:colOff>
      <xdr:row>1</xdr:row>
      <xdr:rowOff>13607</xdr:rowOff>
    </xdr:to>
    <xdr:pic>
      <xdr:nvPicPr>
        <xdr:cNvPr id="176235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41718" y="20412"/>
          <a:ext cx="711782" cy="619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555174</xdr:colOff>
      <xdr:row>0</xdr:row>
      <xdr:rowOff>0</xdr:rowOff>
    </xdr:from>
    <xdr:to>
      <xdr:col>9</xdr:col>
      <xdr:colOff>1006931</xdr:colOff>
      <xdr:row>1</xdr:row>
      <xdr:rowOff>37011</xdr:rowOff>
    </xdr:to>
    <xdr:pic>
      <xdr:nvPicPr>
        <xdr:cNvPr id="176236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127424" y="0"/>
          <a:ext cx="1104900" cy="6629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789215</xdr:colOff>
      <xdr:row>0</xdr:row>
      <xdr:rowOff>20412</xdr:rowOff>
    </xdr:from>
    <xdr:to>
      <xdr:col>14</xdr:col>
      <xdr:colOff>466854</xdr:colOff>
      <xdr:row>1</xdr:row>
      <xdr:rowOff>13607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763251" y="20412"/>
          <a:ext cx="711782" cy="619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351064</xdr:colOff>
      <xdr:row>0</xdr:row>
      <xdr:rowOff>0</xdr:rowOff>
    </xdr:from>
    <xdr:to>
      <xdr:col>20</xdr:col>
      <xdr:colOff>802821</xdr:colOff>
      <xdr:row>1</xdr:row>
      <xdr:rowOff>37011</xdr:rowOff>
    </xdr:to>
    <xdr:pic>
      <xdr:nvPicPr>
        <xdr:cNvPr id="7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6148957" y="0"/>
          <a:ext cx="1104900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152400</xdr:rowOff>
    </xdr:from>
    <xdr:to>
      <xdr:col>16</xdr:col>
      <xdr:colOff>76200</xdr:colOff>
      <xdr:row>0</xdr:row>
      <xdr:rowOff>647700</xdr:rowOff>
    </xdr:to>
    <xdr:pic>
      <xdr:nvPicPr>
        <xdr:cNvPr id="181470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0" y="152400"/>
          <a:ext cx="581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361950</xdr:colOff>
      <xdr:row>0</xdr:row>
      <xdr:rowOff>123825</xdr:rowOff>
    </xdr:from>
    <xdr:to>
      <xdr:col>24</xdr:col>
      <xdr:colOff>66675</xdr:colOff>
      <xdr:row>0</xdr:row>
      <xdr:rowOff>704850</xdr:rowOff>
    </xdr:to>
    <xdr:pic>
      <xdr:nvPicPr>
        <xdr:cNvPr id="181471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58975" y="123825"/>
          <a:ext cx="9906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462643</xdr:colOff>
      <xdr:row>0</xdr:row>
      <xdr:rowOff>59871</xdr:rowOff>
    </xdr:from>
    <xdr:to>
      <xdr:col>3</xdr:col>
      <xdr:colOff>24493</xdr:colOff>
      <xdr:row>0</xdr:row>
      <xdr:rowOff>555171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036" y="59871"/>
          <a:ext cx="582386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310243</xdr:colOff>
      <xdr:row>0</xdr:row>
      <xdr:rowOff>31296</xdr:rowOff>
    </xdr:from>
    <xdr:to>
      <xdr:col>11</xdr:col>
      <xdr:colOff>14968</xdr:colOff>
      <xdr:row>0</xdr:row>
      <xdr:rowOff>612321</xdr:rowOff>
    </xdr:to>
    <xdr:pic>
      <xdr:nvPicPr>
        <xdr:cNvPr id="13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65422" y="31296"/>
          <a:ext cx="983796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600075</xdr:colOff>
      <xdr:row>0</xdr:row>
      <xdr:rowOff>104775</xdr:rowOff>
    </xdr:from>
    <xdr:to>
      <xdr:col>30</xdr:col>
      <xdr:colOff>600075</xdr:colOff>
      <xdr:row>3</xdr:row>
      <xdr:rowOff>142875</xdr:rowOff>
    </xdr:to>
    <xdr:pic>
      <xdr:nvPicPr>
        <xdr:cNvPr id="173894" name="Obrázek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061400" y="10477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600075</xdr:colOff>
      <xdr:row>0</xdr:row>
      <xdr:rowOff>104775</xdr:rowOff>
    </xdr:from>
    <xdr:to>
      <xdr:col>38</xdr:col>
      <xdr:colOff>600075</xdr:colOff>
      <xdr:row>3</xdr:row>
      <xdr:rowOff>142875</xdr:rowOff>
    </xdr:to>
    <xdr:pic>
      <xdr:nvPicPr>
        <xdr:cNvPr id="173895" name="Obrázek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00275" y="10477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47625</xdr:rowOff>
    </xdr:from>
    <xdr:to>
      <xdr:col>4</xdr:col>
      <xdr:colOff>202746</xdr:colOff>
      <xdr:row>2</xdr:row>
      <xdr:rowOff>0</xdr:rowOff>
    </xdr:to>
    <xdr:pic>
      <xdr:nvPicPr>
        <xdr:cNvPr id="173896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630650" y="47625"/>
          <a:ext cx="895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66675</xdr:colOff>
      <xdr:row>0</xdr:row>
      <xdr:rowOff>0</xdr:rowOff>
    </xdr:from>
    <xdr:to>
      <xdr:col>20</xdr:col>
      <xdr:colOff>666750</xdr:colOff>
      <xdr:row>1</xdr:row>
      <xdr:rowOff>314325</xdr:rowOff>
    </xdr:to>
    <xdr:pic>
      <xdr:nvPicPr>
        <xdr:cNvPr id="173897" name="Obrázek 15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688925" y="0"/>
          <a:ext cx="1343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190500</xdr:colOff>
      <xdr:row>0</xdr:row>
      <xdr:rowOff>47625</xdr:rowOff>
    </xdr:from>
    <xdr:to>
      <xdr:col>29</xdr:col>
      <xdr:colOff>114300</xdr:colOff>
      <xdr:row>2</xdr:row>
      <xdr:rowOff>0</xdr:rowOff>
    </xdr:to>
    <xdr:pic>
      <xdr:nvPicPr>
        <xdr:cNvPr id="173898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213425" y="476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457200</xdr:colOff>
      <xdr:row>0</xdr:row>
      <xdr:rowOff>0</xdr:rowOff>
    </xdr:from>
    <xdr:to>
      <xdr:col>41</xdr:col>
      <xdr:colOff>295275</xdr:colOff>
      <xdr:row>1</xdr:row>
      <xdr:rowOff>209550</xdr:rowOff>
    </xdr:to>
    <xdr:pic>
      <xdr:nvPicPr>
        <xdr:cNvPr id="173901" name="Obrázek 15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157400" y="0"/>
          <a:ext cx="1171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0</xdr:colOff>
      <xdr:row>0</xdr:row>
      <xdr:rowOff>104775</xdr:rowOff>
    </xdr:from>
    <xdr:to>
      <xdr:col>43</xdr:col>
      <xdr:colOff>0</xdr:colOff>
      <xdr:row>3</xdr:row>
      <xdr:rowOff>142875</xdr:rowOff>
    </xdr:to>
    <xdr:pic>
      <xdr:nvPicPr>
        <xdr:cNvPr id="173902" name="Obrázek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01300" y="10477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0</xdr:colOff>
      <xdr:row>0</xdr:row>
      <xdr:rowOff>104775</xdr:rowOff>
    </xdr:from>
    <xdr:to>
      <xdr:col>43</xdr:col>
      <xdr:colOff>0</xdr:colOff>
      <xdr:row>3</xdr:row>
      <xdr:rowOff>142875</xdr:rowOff>
    </xdr:to>
    <xdr:pic>
      <xdr:nvPicPr>
        <xdr:cNvPr id="173903" name="Obrázek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97325" y="10477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66675</xdr:rowOff>
    </xdr:from>
    <xdr:to>
      <xdr:col>2</xdr:col>
      <xdr:colOff>876300</xdr:colOff>
      <xdr:row>0</xdr:row>
      <xdr:rowOff>561975</xdr:rowOff>
    </xdr:to>
    <xdr:pic>
      <xdr:nvPicPr>
        <xdr:cNvPr id="188426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" y="66675"/>
          <a:ext cx="581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285750</xdr:colOff>
      <xdr:row>0</xdr:row>
      <xdr:rowOff>38100</xdr:rowOff>
    </xdr:from>
    <xdr:to>
      <xdr:col>11</xdr:col>
      <xdr:colOff>433916</xdr:colOff>
      <xdr:row>0</xdr:row>
      <xdr:rowOff>619125</xdr:rowOff>
    </xdr:to>
    <xdr:pic>
      <xdr:nvPicPr>
        <xdr:cNvPr id="188427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62700" y="3810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476250</xdr:colOff>
      <xdr:row>0</xdr:row>
      <xdr:rowOff>47625</xdr:rowOff>
    </xdr:from>
    <xdr:to>
      <xdr:col>16</xdr:col>
      <xdr:colOff>28575</xdr:colOff>
      <xdr:row>0</xdr:row>
      <xdr:rowOff>542925</xdr:rowOff>
    </xdr:to>
    <xdr:pic>
      <xdr:nvPicPr>
        <xdr:cNvPr id="188428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0" y="47625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85725</xdr:colOff>
      <xdr:row>0</xdr:row>
      <xdr:rowOff>19050</xdr:rowOff>
    </xdr:from>
    <xdr:to>
      <xdr:col>25</xdr:col>
      <xdr:colOff>38099</xdr:colOff>
      <xdr:row>0</xdr:row>
      <xdr:rowOff>600075</xdr:rowOff>
    </xdr:to>
    <xdr:pic>
      <xdr:nvPicPr>
        <xdr:cNvPr id="188429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68525" y="19050"/>
          <a:ext cx="9810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993325</xdr:colOff>
      <xdr:row>0</xdr:row>
      <xdr:rowOff>20412</xdr:rowOff>
    </xdr:from>
    <xdr:to>
      <xdr:col>3</xdr:col>
      <xdr:colOff>670964</xdr:colOff>
      <xdr:row>1</xdr:row>
      <xdr:rowOff>13607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36275" y="20412"/>
          <a:ext cx="706339" cy="612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555174</xdr:colOff>
      <xdr:row>0</xdr:row>
      <xdr:rowOff>0</xdr:rowOff>
    </xdr:from>
    <xdr:to>
      <xdr:col>9</xdr:col>
      <xdr:colOff>1006931</xdr:colOff>
      <xdr:row>1</xdr:row>
      <xdr:rowOff>37011</xdr:rowOff>
    </xdr:to>
    <xdr:pic>
      <xdr:nvPicPr>
        <xdr:cNvPr id="3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108374" y="0"/>
          <a:ext cx="1108982" cy="6561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900796</xdr:colOff>
      <xdr:row>0</xdr:row>
      <xdr:rowOff>36740</xdr:rowOff>
    </xdr:from>
    <xdr:to>
      <xdr:col>14</xdr:col>
      <xdr:colOff>578435</xdr:colOff>
      <xdr:row>1</xdr:row>
      <xdr:rowOff>29935</xdr:rowOff>
    </xdr:to>
    <xdr:pic>
      <xdr:nvPicPr>
        <xdr:cNvPr id="8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874832" y="36740"/>
          <a:ext cx="711782" cy="619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462645</xdr:colOff>
      <xdr:row>0</xdr:row>
      <xdr:rowOff>16328</xdr:rowOff>
    </xdr:from>
    <xdr:to>
      <xdr:col>20</xdr:col>
      <xdr:colOff>914402</xdr:colOff>
      <xdr:row>1</xdr:row>
      <xdr:rowOff>53339</xdr:rowOff>
    </xdr:to>
    <xdr:pic>
      <xdr:nvPicPr>
        <xdr:cNvPr id="9" name="Obrázek 8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6260538" y="16328"/>
          <a:ext cx="1104900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0</xdr:rowOff>
    </xdr:from>
    <xdr:to>
      <xdr:col>4</xdr:col>
      <xdr:colOff>771525</xdr:colOff>
      <xdr:row>0</xdr:row>
      <xdr:rowOff>504825</xdr:rowOff>
    </xdr:to>
    <xdr:pic>
      <xdr:nvPicPr>
        <xdr:cNvPr id="185611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33725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180975</xdr:colOff>
      <xdr:row>0</xdr:row>
      <xdr:rowOff>0</xdr:rowOff>
    </xdr:from>
    <xdr:to>
      <xdr:col>18</xdr:col>
      <xdr:colOff>381000</xdr:colOff>
      <xdr:row>1</xdr:row>
      <xdr:rowOff>47625</xdr:rowOff>
    </xdr:to>
    <xdr:pic>
      <xdr:nvPicPr>
        <xdr:cNvPr id="185612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10725" y="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190500</xdr:colOff>
      <xdr:row>0</xdr:row>
      <xdr:rowOff>0</xdr:rowOff>
    </xdr:from>
    <xdr:to>
      <xdr:col>26</xdr:col>
      <xdr:colOff>771525</xdr:colOff>
      <xdr:row>0</xdr:row>
      <xdr:rowOff>504825</xdr:rowOff>
    </xdr:to>
    <xdr:pic>
      <xdr:nvPicPr>
        <xdr:cNvPr id="185613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11450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180975</xdr:colOff>
      <xdr:row>0</xdr:row>
      <xdr:rowOff>0</xdr:rowOff>
    </xdr:from>
    <xdr:to>
      <xdr:col>40</xdr:col>
      <xdr:colOff>380999</xdr:colOff>
      <xdr:row>1</xdr:row>
      <xdr:rowOff>47625</xdr:rowOff>
    </xdr:to>
    <xdr:pic>
      <xdr:nvPicPr>
        <xdr:cNvPr id="185614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888450" y="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47</xdr:row>
      <xdr:rowOff>0</xdr:rowOff>
    </xdr:from>
    <xdr:to>
      <xdr:col>4</xdr:col>
      <xdr:colOff>771525</xdr:colOff>
      <xdr:row>47</xdr:row>
      <xdr:rowOff>504825</xdr:rowOff>
    </xdr:to>
    <xdr:pic>
      <xdr:nvPicPr>
        <xdr:cNvPr id="185615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33725" y="9363075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180975</xdr:colOff>
      <xdr:row>47</xdr:row>
      <xdr:rowOff>0</xdr:rowOff>
    </xdr:from>
    <xdr:to>
      <xdr:col>18</xdr:col>
      <xdr:colOff>381000</xdr:colOff>
      <xdr:row>48</xdr:row>
      <xdr:rowOff>38100</xdr:rowOff>
    </xdr:to>
    <xdr:pic>
      <xdr:nvPicPr>
        <xdr:cNvPr id="185616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10725" y="9363075"/>
          <a:ext cx="971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190500</xdr:colOff>
      <xdr:row>47</xdr:row>
      <xdr:rowOff>0</xdr:rowOff>
    </xdr:from>
    <xdr:to>
      <xdr:col>26</xdr:col>
      <xdr:colOff>771525</xdr:colOff>
      <xdr:row>47</xdr:row>
      <xdr:rowOff>504825</xdr:rowOff>
    </xdr:to>
    <xdr:pic>
      <xdr:nvPicPr>
        <xdr:cNvPr id="185617" name="Picture 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11450" y="9363075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180975</xdr:colOff>
      <xdr:row>47</xdr:row>
      <xdr:rowOff>0</xdr:rowOff>
    </xdr:from>
    <xdr:to>
      <xdr:col>40</xdr:col>
      <xdr:colOff>380999</xdr:colOff>
      <xdr:row>48</xdr:row>
      <xdr:rowOff>47625</xdr:rowOff>
    </xdr:to>
    <xdr:pic>
      <xdr:nvPicPr>
        <xdr:cNvPr id="185618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888450" y="9363075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93</xdr:row>
      <xdr:rowOff>0</xdr:rowOff>
    </xdr:from>
    <xdr:to>
      <xdr:col>4</xdr:col>
      <xdr:colOff>771525</xdr:colOff>
      <xdr:row>93</xdr:row>
      <xdr:rowOff>504825</xdr:rowOff>
    </xdr:to>
    <xdr:pic>
      <xdr:nvPicPr>
        <xdr:cNvPr id="185619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33725" y="1866900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180975</xdr:colOff>
      <xdr:row>93</xdr:row>
      <xdr:rowOff>0</xdr:rowOff>
    </xdr:from>
    <xdr:to>
      <xdr:col>18</xdr:col>
      <xdr:colOff>381000</xdr:colOff>
      <xdr:row>94</xdr:row>
      <xdr:rowOff>38100</xdr:rowOff>
    </xdr:to>
    <xdr:pic>
      <xdr:nvPicPr>
        <xdr:cNvPr id="185620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10725" y="18669000"/>
          <a:ext cx="971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190500</xdr:colOff>
      <xdr:row>93</xdr:row>
      <xdr:rowOff>0</xdr:rowOff>
    </xdr:from>
    <xdr:to>
      <xdr:col>26</xdr:col>
      <xdr:colOff>771525</xdr:colOff>
      <xdr:row>93</xdr:row>
      <xdr:rowOff>504825</xdr:rowOff>
    </xdr:to>
    <xdr:pic>
      <xdr:nvPicPr>
        <xdr:cNvPr id="185621" name="Pictur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11450" y="1866900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180975</xdr:colOff>
      <xdr:row>93</xdr:row>
      <xdr:rowOff>0</xdr:rowOff>
    </xdr:from>
    <xdr:to>
      <xdr:col>40</xdr:col>
      <xdr:colOff>380999</xdr:colOff>
      <xdr:row>94</xdr:row>
      <xdr:rowOff>47625</xdr:rowOff>
    </xdr:to>
    <xdr:pic>
      <xdr:nvPicPr>
        <xdr:cNvPr id="185622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888450" y="1866900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48</xdr:col>
      <xdr:colOff>190500</xdr:colOff>
      <xdr:row>0</xdr:row>
      <xdr:rowOff>0</xdr:rowOff>
    </xdr:from>
    <xdr:to>
      <xdr:col>48</xdr:col>
      <xdr:colOff>771525</xdr:colOff>
      <xdr:row>0</xdr:row>
      <xdr:rowOff>504825</xdr:rowOff>
    </xdr:to>
    <xdr:pic>
      <xdr:nvPicPr>
        <xdr:cNvPr id="185623" name="Picture 1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89175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180975</xdr:colOff>
      <xdr:row>0</xdr:row>
      <xdr:rowOff>0</xdr:rowOff>
    </xdr:from>
    <xdr:to>
      <xdr:col>62</xdr:col>
      <xdr:colOff>381000</xdr:colOff>
      <xdr:row>1</xdr:row>
      <xdr:rowOff>47625</xdr:rowOff>
    </xdr:to>
    <xdr:pic>
      <xdr:nvPicPr>
        <xdr:cNvPr id="185624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080450" y="0"/>
          <a:ext cx="971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48</xdr:col>
      <xdr:colOff>190500</xdr:colOff>
      <xdr:row>47</xdr:row>
      <xdr:rowOff>0</xdr:rowOff>
    </xdr:from>
    <xdr:to>
      <xdr:col>48</xdr:col>
      <xdr:colOff>771525</xdr:colOff>
      <xdr:row>47</xdr:row>
      <xdr:rowOff>504825</xdr:rowOff>
    </xdr:to>
    <xdr:pic>
      <xdr:nvPicPr>
        <xdr:cNvPr id="185625" name="Picture 1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89175" y="9363075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180975</xdr:colOff>
      <xdr:row>47</xdr:row>
      <xdr:rowOff>23812</xdr:rowOff>
    </xdr:from>
    <xdr:to>
      <xdr:col>62</xdr:col>
      <xdr:colOff>381000</xdr:colOff>
      <xdr:row>48</xdr:row>
      <xdr:rowOff>71437</xdr:rowOff>
    </xdr:to>
    <xdr:pic>
      <xdr:nvPicPr>
        <xdr:cNvPr id="185626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256538" y="9513093"/>
          <a:ext cx="962025" cy="583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48</xdr:col>
      <xdr:colOff>190500</xdr:colOff>
      <xdr:row>93</xdr:row>
      <xdr:rowOff>0</xdr:rowOff>
    </xdr:from>
    <xdr:to>
      <xdr:col>48</xdr:col>
      <xdr:colOff>771525</xdr:colOff>
      <xdr:row>93</xdr:row>
      <xdr:rowOff>504825</xdr:rowOff>
    </xdr:to>
    <xdr:pic>
      <xdr:nvPicPr>
        <xdr:cNvPr id="185627" name="Picture 1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89175" y="1866900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180975</xdr:colOff>
      <xdr:row>93</xdr:row>
      <xdr:rowOff>31749</xdr:rowOff>
    </xdr:from>
    <xdr:to>
      <xdr:col>62</xdr:col>
      <xdr:colOff>381000</xdr:colOff>
      <xdr:row>94</xdr:row>
      <xdr:rowOff>79374</xdr:rowOff>
    </xdr:to>
    <xdr:pic>
      <xdr:nvPicPr>
        <xdr:cNvPr id="185628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089975" y="18700749"/>
          <a:ext cx="972608" cy="576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69</xdr:col>
      <xdr:colOff>841375</xdr:colOff>
      <xdr:row>0</xdr:row>
      <xdr:rowOff>0</xdr:rowOff>
    </xdr:from>
    <xdr:to>
      <xdr:col>70</xdr:col>
      <xdr:colOff>237066</xdr:colOff>
      <xdr:row>0</xdr:row>
      <xdr:rowOff>504825</xdr:rowOff>
    </xdr:to>
    <xdr:pic>
      <xdr:nvPicPr>
        <xdr:cNvPr id="26" name="Picture 1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338250" y="0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80</xdr:col>
      <xdr:colOff>323850</xdr:colOff>
      <xdr:row>0</xdr:row>
      <xdr:rowOff>0</xdr:rowOff>
    </xdr:from>
    <xdr:to>
      <xdr:col>83</xdr:col>
      <xdr:colOff>47625</xdr:colOff>
      <xdr:row>1</xdr:row>
      <xdr:rowOff>47625</xdr:rowOff>
    </xdr:to>
    <xdr:pic>
      <xdr:nvPicPr>
        <xdr:cNvPr id="27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42225" y="0"/>
          <a:ext cx="977900" cy="58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69</xdr:col>
      <xdr:colOff>660400</xdr:colOff>
      <xdr:row>47</xdr:row>
      <xdr:rowOff>25400</xdr:rowOff>
    </xdr:from>
    <xdr:to>
      <xdr:col>70</xdr:col>
      <xdr:colOff>66675</xdr:colOff>
      <xdr:row>48</xdr:row>
      <xdr:rowOff>1059</xdr:rowOff>
    </xdr:to>
    <xdr:pic>
      <xdr:nvPicPr>
        <xdr:cNvPr id="28" name="Picture 1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157275" y="9502775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80</xdr:col>
      <xdr:colOff>142875</xdr:colOff>
      <xdr:row>47</xdr:row>
      <xdr:rowOff>25400</xdr:rowOff>
    </xdr:from>
    <xdr:to>
      <xdr:col>82</xdr:col>
      <xdr:colOff>327025</xdr:colOff>
      <xdr:row>48</xdr:row>
      <xdr:rowOff>73025</xdr:rowOff>
    </xdr:to>
    <xdr:pic>
      <xdr:nvPicPr>
        <xdr:cNvPr id="29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561250" y="9502775"/>
          <a:ext cx="977900" cy="58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69</xdr:col>
      <xdr:colOff>1130300</xdr:colOff>
      <xdr:row>93</xdr:row>
      <xdr:rowOff>66675</xdr:rowOff>
    </xdr:from>
    <xdr:to>
      <xdr:col>70</xdr:col>
      <xdr:colOff>525991</xdr:colOff>
      <xdr:row>94</xdr:row>
      <xdr:rowOff>31750</xdr:rowOff>
    </xdr:to>
    <xdr:pic>
      <xdr:nvPicPr>
        <xdr:cNvPr id="30" name="Picture 1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7175" y="18989675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81</xdr:col>
      <xdr:colOff>231775</xdr:colOff>
      <xdr:row>93</xdr:row>
      <xdr:rowOff>66675</xdr:rowOff>
    </xdr:from>
    <xdr:to>
      <xdr:col>84</xdr:col>
      <xdr:colOff>19050</xdr:colOff>
      <xdr:row>94</xdr:row>
      <xdr:rowOff>114300</xdr:rowOff>
    </xdr:to>
    <xdr:pic>
      <xdr:nvPicPr>
        <xdr:cNvPr id="31" name="Obrázek 2" descr="E:\2016 all\CT 2016\Buletin 2016\UCI Europe Tour 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031150" y="18989675"/>
          <a:ext cx="977900" cy="58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2" sqref="B2"/>
    </sheetView>
  </sheetViews>
  <sheetFormatPr defaultRowHeight="12.75"/>
  <cols>
    <col min="2" max="2" width="68.140625" bestFit="1" customWidth="1"/>
  </cols>
  <sheetData>
    <row r="1" spans="1:2">
      <c r="A1" t="s">
        <v>109</v>
      </c>
      <c r="B1">
        <v>46</v>
      </c>
    </row>
    <row r="2" spans="1:2">
      <c r="A2" t="s">
        <v>129</v>
      </c>
      <c r="B2" t="s">
        <v>126</v>
      </c>
    </row>
    <row r="3" spans="1:2">
      <c r="A3" t="s">
        <v>130</v>
      </c>
      <c r="B3" t="s">
        <v>128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K38"/>
  <sheetViews>
    <sheetView zoomScale="60" zoomScaleNormal="60" workbookViewId="0">
      <selection activeCell="J21" sqref="J21"/>
    </sheetView>
  </sheetViews>
  <sheetFormatPr defaultRowHeight="12.75"/>
  <cols>
    <col min="1" max="1" width="9.140625" style="261"/>
    <col min="2" max="2" width="11.85546875" style="261" customWidth="1"/>
    <col min="3" max="3" width="9.140625" style="261"/>
    <col min="4" max="4" width="15.42578125" style="261" customWidth="1"/>
    <col min="5" max="5" width="14.42578125" style="261" customWidth="1"/>
    <col min="6" max="11" width="9.140625" style="261"/>
  </cols>
  <sheetData>
    <row r="6" spans="1:9" ht="15.75">
      <c r="C6" s="262"/>
    </row>
    <row r="7" spans="1:9" ht="83.25" customHeight="1">
      <c r="A7" s="469"/>
      <c r="B7" s="470"/>
      <c r="C7" s="470"/>
      <c r="D7" s="470"/>
      <c r="E7" s="470"/>
      <c r="F7" s="470"/>
      <c r="G7" s="470"/>
      <c r="H7" s="470"/>
      <c r="I7" s="470"/>
    </row>
    <row r="8" spans="1:9" ht="42" customHeight="1">
      <c r="A8" s="268"/>
      <c r="B8" s="269"/>
      <c r="C8" s="269"/>
      <c r="D8" s="269"/>
      <c r="E8" s="269"/>
      <c r="F8" s="269"/>
      <c r="G8" s="269"/>
      <c r="H8" s="269"/>
      <c r="I8" s="269"/>
    </row>
    <row r="9" spans="1:9" ht="50.25" customHeight="1">
      <c r="A9" s="471" t="s">
        <v>122</v>
      </c>
      <c r="B9" s="472"/>
      <c r="C9" s="472"/>
      <c r="D9" s="472"/>
      <c r="E9" s="472"/>
      <c r="F9" s="472"/>
      <c r="G9" s="472"/>
      <c r="H9" s="472"/>
      <c r="I9" s="472"/>
    </row>
    <row r="10" spans="1:9" ht="106.5" customHeight="1">
      <c r="A10" s="467" t="s">
        <v>123</v>
      </c>
      <c r="B10" s="468"/>
      <c r="C10" s="468"/>
      <c r="D10" s="468"/>
      <c r="E10" s="468"/>
      <c r="F10" s="468"/>
      <c r="G10" s="468"/>
      <c r="H10" s="468"/>
      <c r="I10" s="468"/>
    </row>
    <row r="11" spans="1:9">
      <c r="A11" s="264"/>
      <c r="B11" s="264"/>
      <c r="C11" s="264"/>
      <c r="D11" s="264"/>
      <c r="E11" s="264"/>
      <c r="F11" s="264"/>
      <c r="G11" s="264"/>
      <c r="H11" s="264"/>
      <c r="I11" s="264"/>
    </row>
    <row r="12" spans="1:9" ht="15.75">
      <c r="A12" s="264"/>
      <c r="B12" s="265" t="s">
        <v>111</v>
      </c>
      <c r="C12" s="265" t="s">
        <v>124</v>
      </c>
      <c r="D12" s="264"/>
      <c r="E12" s="264"/>
      <c r="F12" s="264"/>
      <c r="G12" s="264"/>
      <c r="H12" s="264"/>
      <c r="I12" s="264"/>
    </row>
    <row r="13" spans="1:9" ht="15.75">
      <c r="A13" s="264"/>
      <c r="B13" s="266" t="s">
        <v>112</v>
      </c>
      <c r="C13" s="267" t="s">
        <v>125</v>
      </c>
      <c r="D13" s="264"/>
      <c r="E13" s="264"/>
      <c r="F13" s="264"/>
      <c r="G13" s="264"/>
      <c r="H13" s="264"/>
      <c r="I13" s="264"/>
    </row>
    <row r="14" spans="1:9">
      <c r="A14" s="264"/>
      <c r="B14" s="264"/>
      <c r="C14" s="264"/>
      <c r="D14" s="264"/>
      <c r="E14" s="264"/>
      <c r="F14" s="264"/>
      <c r="G14" s="264"/>
      <c r="H14" s="264"/>
      <c r="I14" s="264"/>
    </row>
    <row r="15" spans="1:9">
      <c r="A15" s="264"/>
      <c r="B15" s="264"/>
      <c r="C15" s="264"/>
      <c r="D15" s="264"/>
      <c r="E15" s="264"/>
      <c r="F15" s="264"/>
      <c r="G15" s="264"/>
      <c r="H15" s="264"/>
      <c r="I15" s="264"/>
    </row>
    <row r="19" spans="1:9">
      <c r="A19" s="263"/>
      <c r="B19" s="263"/>
      <c r="C19" s="263"/>
      <c r="D19" s="263"/>
      <c r="E19" s="263"/>
      <c r="F19" s="263"/>
      <c r="G19" s="263"/>
      <c r="H19" s="263"/>
      <c r="I19" s="263"/>
    </row>
    <row r="20" spans="1:9">
      <c r="A20" s="263"/>
      <c r="B20" s="263"/>
      <c r="C20" s="263"/>
      <c r="D20" s="263"/>
      <c r="E20" s="263"/>
      <c r="F20" s="263"/>
      <c r="G20" s="263"/>
      <c r="H20" s="263"/>
      <c r="I20" s="263"/>
    </row>
    <row r="21" spans="1:9">
      <c r="A21" s="263"/>
      <c r="B21" s="263"/>
      <c r="C21" s="263"/>
      <c r="D21" s="263"/>
      <c r="E21" s="263"/>
      <c r="F21" s="263"/>
      <c r="G21" s="263"/>
      <c r="H21" s="263"/>
      <c r="I21" s="263"/>
    </row>
    <row r="22" spans="1:9">
      <c r="A22" s="263"/>
      <c r="B22" s="263"/>
      <c r="C22" s="263"/>
      <c r="D22" s="263"/>
      <c r="E22" s="263"/>
      <c r="F22" s="263"/>
      <c r="G22" s="263"/>
      <c r="H22" s="263"/>
      <c r="I22" s="263"/>
    </row>
    <row r="23" spans="1:9">
      <c r="A23" s="263"/>
      <c r="B23" s="263"/>
      <c r="C23" s="263"/>
      <c r="D23" s="263"/>
      <c r="E23" s="263"/>
      <c r="F23" s="263"/>
      <c r="G23" s="263"/>
      <c r="H23" s="263"/>
      <c r="I23" s="263"/>
    </row>
    <row r="24" spans="1:9">
      <c r="A24" s="263"/>
      <c r="B24" s="263"/>
      <c r="C24" s="263"/>
      <c r="D24" s="263"/>
      <c r="E24" s="263"/>
      <c r="F24" s="263"/>
      <c r="G24" s="263"/>
      <c r="H24" s="263"/>
      <c r="I24" s="263"/>
    </row>
    <row r="25" spans="1:9">
      <c r="A25" s="263"/>
      <c r="B25" s="263"/>
      <c r="C25" s="263"/>
      <c r="D25" s="263"/>
      <c r="E25" s="263"/>
      <c r="F25" s="263"/>
      <c r="G25" s="263"/>
      <c r="H25" s="263"/>
      <c r="I25" s="263"/>
    </row>
    <row r="26" spans="1:9">
      <c r="A26" s="263"/>
      <c r="B26" s="263"/>
      <c r="C26" s="263"/>
      <c r="D26" s="263"/>
      <c r="E26" s="263"/>
      <c r="F26" s="263"/>
      <c r="G26" s="263"/>
      <c r="H26" s="263"/>
      <c r="I26" s="263"/>
    </row>
    <row r="27" spans="1:9">
      <c r="A27" s="263"/>
      <c r="B27" s="263"/>
      <c r="C27" s="263"/>
      <c r="D27" s="263"/>
      <c r="E27" s="263"/>
      <c r="F27" s="263"/>
      <c r="G27" s="263"/>
      <c r="H27" s="263"/>
      <c r="I27" s="263"/>
    </row>
    <row r="28" spans="1:9">
      <c r="A28" s="263"/>
      <c r="B28" s="263"/>
      <c r="C28" s="263"/>
      <c r="D28" s="263"/>
      <c r="E28" s="263"/>
      <c r="F28" s="263"/>
      <c r="G28" s="263"/>
      <c r="H28" s="263"/>
      <c r="I28" s="263"/>
    </row>
    <row r="29" spans="1:9">
      <c r="A29" s="263"/>
      <c r="B29" s="263"/>
      <c r="C29" s="263"/>
      <c r="D29" s="263"/>
      <c r="E29" s="263"/>
      <c r="F29" s="263"/>
      <c r="G29" s="263"/>
      <c r="H29" s="263"/>
      <c r="I29" s="263"/>
    </row>
    <row r="30" spans="1:9">
      <c r="A30" s="263"/>
      <c r="B30" s="263"/>
      <c r="C30" s="263"/>
      <c r="D30" s="263"/>
      <c r="E30" s="263"/>
      <c r="F30" s="263"/>
      <c r="G30" s="263"/>
      <c r="H30" s="263"/>
      <c r="I30" s="263"/>
    </row>
    <row r="31" spans="1:9">
      <c r="A31" s="263"/>
      <c r="B31" s="263"/>
      <c r="C31" s="263"/>
      <c r="D31" s="263"/>
      <c r="E31" s="263"/>
      <c r="F31" s="263"/>
      <c r="G31" s="263"/>
      <c r="H31" s="263"/>
      <c r="I31" s="263"/>
    </row>
    <row r="32" spans="1:9">
      <c r="A32" s="263"/>
      <c r="B32" s="263"/>
      <c r="C32" s="263"/>
      <c r="D32" s="263"/>
      <c r="E32" s="263"/>
      <c r="F32" s="263"/>
      <c r="G32" s="263"/>
      <c r="H32" s="263"/>
      <c r="I32" s="263"/>
    </row>
    <row r="33" spans="1:9">
      <c r="A33" s="263"/>
      <c r="B33" s="263"/>
      <c r="C33" s="263"/>
      <c r="D33" s="263"/>
      <c r="E33" s="263"/>
      <c r="F33" s="263"/>
      <c r="G33" s="263"/>
      <c r="H33" s="263"/>
      <c r="I33" s="263"/>
    </row>
    <row r="34" spans="1:9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>
      <c r="A35" s="263"/>
      <c r="B35" s="263"/>
      <c r="C35" s="263"/>
      <c r="D35" s="263"/>
      <c r="E35" s="263"/>
      <c r="F35" s="263"/>
      <c r="G35" s="263"/>
      <c r="H35" s="263"/>
      <c r="I35" s="263"/>
    </row>
    <row r="36" spans="1:9">
      <c r="A36" s="263"/>
      <c r="B36" s="263"/>
      <c r="C36" s="263"/>
      <c r="D36" s="263"/>
      <c r="E36" s="263"/>
      <c r="F36" s="263"/>
      <c r="G36" s="263"/>
      <c r="H36" s="263"/>
      <c r="I36" s="263"/>
    </row>
    <row r="37" spans="1:9">
      <c r="A37" s="263"/>
      <c r="B37" s="263"/>
      <c r="C37" s="263"/>
      <c r="D37" s="263"/>
      <c r="E37" s="263"/>
      <c r="F37" s="263"/>
      <c r="G37" s="263"/>
      <c r="H37" s="263"/>
      <c r="I37" s="263"/>
    </row>
    <row r="38" spans="1:9">
      <c r="A38" s="263"/>
      <c r="B38" s="263"/>
      <c r="C38" s="263"/>
      <c r="D38" s="263"/>
      <c r="E38" s="263"/>
      <c r="F38" s="263"/>
      <c r="G38" s="263"/>
      <c r="H38" s="263"/>
      <c r="I38" s="263"/>
    </row>
  </sheetData>
  <mergeCells count="3">
    <mergeCell ref="A10:I10"/>
    <mergeCell ref="A7:I7"/>
    <mergeCell ref="A9:I9"/>
  </mergeCells>
  <printOptions horizontalCentered="1" verticalCentered="1"/>
  <pageMargins left="0.39370078740157483" right="0.39370078740157483" top="1.1100000000000001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97"/>
  <sheetViews>
    <sheetView view="pageBreakPreview" topLeftCell="A20" zoomScale="80" zoomScaleNormal="60" zoomScaleSheetLayoutView="80" workbookViewId="0">
      <selection activeCell="A52" sqref="A52:F52"/>
    </sheetView>
  </sheetViews>
  <sheetFormatPr defaultRowHeight="12.75"/>
  <cols>
    <col min="1" max="1" width="6.5703125" style="211" customWidth="1"/>
    <col min="2" max="2" width="17.42578125" style="211" customWidth="1"/>
    <col min="3" max="3" width="16.85546875" style="211" customWidth="1"/>
    <col min="4" max="4" width="13.7109375" style="211" customWidth="1"/>
    <col min="5" max="5" width="6.140625" style="211" bestFit="1" customWidth="1"/>
    <col min="6" max="6" width="24.28515625" style="260" customWidth="1"/>
    <col min="7" max="7" width="5.28515625" style="260" customWidth="1"/>
    <col min="8" max="8" width="11.42578125" style="260" customWidth="1"/>
    <col min="9" max="9" width="3.28515625" style="260" bestFit="1" customWidth="1"/>
    <col min="10" max="11" width="3.28515625" style="260" customWidth="1"/>
    <col min="12" max="12" width="3.28515625" style="260" bestFit="1" customWidth="1"/>
    <col min="13" max="13" width="3.28515625" style="260" customWidth="1"/>
    <col min="14" max="14" width="3.28515625" style="260" bestFit="1" customWidth="1"/>
    <col min="15" max="15" width="3.28515625" style="260" customWidth="1"/>
    <col min="16" max="16" width="3.28515625" style="260" bestFit="1" customWidth="1"/>
    <col min="17" max="21" width="3.28515625" style="260" customWidth="1"/>
    <col min="22" max="22" width="3.28515625" style="260" bestFit="1" customWidth="1"/>
    <col min="23" max="23" width="3.7109375" style="260" customWidth="1"/>
    <col min="24" max="24" width="3.85546875" style="260" customWidth="1"/>
    <col min="25" max="26" width="3.5703125" style="260" customWidth="1"/>
    <col min="27" max="27" width="2" style="211" bestFit="1" customWidth="1"/>
    <col min="28" max="28" width="9.140625" style="211"/>
    <col min="29" max="29" width="15.5703125" style="211" customWidth="1"/>
    <col min="30" max="30" width="12" style="211" customWidth="1"/>
    <col min="31" max="31" width="18.140625" style="211" customWidth="1"/>
    <col min="32" max="32" width="13.140625" customWidth="1"/>
    <col min="33" max="33" width="33.85546875" customWidth="1"/>
    <col min="34" max="37" width="10.140625" customWidth="1"/>
    <col min="38" max="39" width="3.42578125" customWidth="1"/>
  </cols>
  <sheetData>
    <row r="1" spans="1:39" ht="60" customHeight="1" thickBot="1">
      <c r="A1" s="256" t="s">
        <v>131</v>
      </c>
      <c r="B1" s="257"/>
      <c r="C1" s="257"/>
      <c r="D1" s="257"/>
      <c r="E1" s="258"/>
      <c r="F1" s="257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9"/>
      <c r="Y1" s="259"/>
      <c r="Z1" s="181" t="str">
        <f>CONCATENATE("Com.no.: 1/",((CTR!$B$1)))</f>
        <v>Com.no.: 1/46</v>
      </c>
      <c r="AB1" s="256" t="s">
        <v>131</v>
      </c>
      <c r="AC1" s="257"/>
      <c r="AD1" s="257"/>
      <c r="AE1" s="257"/>
      <c r="AF1" s="258"/>
      <c r="AG1" s="257"/>
      <c r="AH1" s="258"/>
      <c r="AI1" s="258"/>
      <c r="AJ1" s="258"/>
      <c r="AK1" s="258"/>
      <c r="AL1" s="258"/>
      <c r="AM1" s="181" t="str">
        <f>CONCATENATE("Com.no.: 2/",((CTR!$B$1)))</f>
        <v>Com.no.: 2/46</v>
      </c>
    </row>
    <row r="2" spans="1:39" ht="25.5" customHeight="1" thickBot="1">
      <c r="A2" s="634" t="s">
        <v>143</v>
      </c>
      <c r="B2" s="635"/>
      <c r="C2" s="635"/>
      <c r="D2" s="635"/>
      <c r="E2" s="635"/>
      <c r="F2" s="635"/>
      <c r="G2" s="635"/>
      <c r="H2" s="636"/>
      <c r="I2" s="637" t="s">
        <v>77</v>
      </c>
      <c r="J2" s="637" t="s">
        <v>78</v>
      </c>
      <c r="K2" s="637" t="s">
        <v>79</v>
      </c>
      <c r="L2" s="637" t="s">
        <v>80</v>
      </c>
      <c r="M2" s="637" t="s">
        <v>81</v>
      </c>
      <c r="N2" s="637" t="s">
        <v>144</v>
      </c>
      <c r="O2" s="637" t="s">
        <v>82</v>
      </c>
      <c r="P2" s="637" t="s">
        <v>83</v>
      </c>
      <c r="Q2" s="637" t="s">
        <v>145</v>
      </c>
      <c r="R2" s="637" t="s">
        <v>84</v>
      </c>
      <c r="S2" s="637" t="s">
        <v>85</v>
      </c>
      <c r="T2" s="637" t="s">
        <v>86</v>
      </c>
      <c r="U2" s="637" t="s">
        <v>146</v>
      </c>
      <c r="V2" s="637" t="s">
        <v>87</v>
      </c>
      <c r="W2" s="637" t="s">
        <v>88</v>
      </c>
      <c r="X2" s="638" t="s">
        <v>89</v>
      </c>
      <c r="Y2" s="259"/>
      <c r="Z2" s="259"/>
      <c r="AB2" s="476" t="s">
        <v>309</v>
      </c>
      <c r="AC2" s="476"/>
      <c r="AD2" s="476"/>
      <c r="AE2" s="476"/>
      <c r="AF2" s="476"/>
      <c r="AG2" s="477"/>
      <c r="AH2" s="478" t="s">
        <v>272</v>
      </c>
      <c r="AI2" s="480" t="s">
        <v>271</v>
      </c>
      <c r="AJ2" s="480" t="s">
        <v>270</v>
      </c>
      <c r="AK2" s="473" t="s">
        <v>269</v>
      </c>
    </row>
    <row r="3" spans="1:39" ht="45.75" customHeight="1" thickBot="1">
      <c r="A3" s="639"/>
      <c r="B3" s="612" t="s">
        <v>673</v>
      </c>
      <c r="C3" s="613" t="s">
        <v>136</v>
      </c>
      <c r="D3" s="613" t="s">
        <v>148</v>
      </c>
      <c r="E3" s="612" t="s">
        <v>132</v>
      </c>
      <c r="F3" s="612" t="s">
        <v>26</v>
      </c>
      <c r="G3" s="613" t="s">
        <v>674</v>
      </c>
      <c r="H3" s="613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40"/>
      <c r="AB3" s="339" t="s">
        <v>268</v>
      </c>
      <c r="AC3" s="340" t="s">
        <v>136</v>
      </c>
      <c r="AD3" s="340" t="s">
        <v>148</v>
      </c>
      <c r="AE3" s="339" t="s">
        <v>267</v>
      </c>
      <c r="AF3" s="339" t="s">
        <v>266</v>
      </c>
      <c r="AG3" s="338" t="s">
        <v>265</v>
      </c>
      <c r="AH3" s="479"/>
      <c r="AI3" s="481"/>
      <c r="AJ3" s="481"/>
      <c r="AK3" s="474"/>
    </row>
    <row r="4" spans="1:39" ht="16.5" thickBot="1">
      <c r="A4" s="641"/>
      <c r="B4" s="642"/>
      <c r="C4" s="643"/>
      <c r="D4" s="643"/>
      <c r="E4" s="642"/>
      <c r="F4" s="642"/>
      <c r="G4" s="643"/>
      <c r="H4" s="643"/>
      <c r="I4" s="644">
        <v>1</v>
      </c>
      <c r="J4" s="644">
        <v>3</v>
      </c>
      <c r="K4" s="644">
        <v>4</v>
      </c>
      <c r="L4" s="644">
        <v>5</v>
      </c>
      <c r="M4" s="644">
        <v>6</v>
      </c>
      <c r="N4" s="644">
        <v>7</v>
      </c>
      <c r="O4" s="644">
        <v>8</v>
      </c>
      <c r="P4" s="644">
        <v>9</v>
      </c>
      <c r="Q4" s="644">
        <v>10</v>
      </c>
      <c r="R4" s="644">
        <v>11</v>
      </c>
      <c r="S4" s="644">
        <v>13</v>
      </c>
      <c r="T4" s="644">
        <v>14</v>
      </c>
      <c r="U4" s="644">
        <v>15</v>
      </c>
      <c r="V4" s="644">
        <v>17</v>
      </c>
      <c r="W4" s="644">
        <v>18</v>
      </c>
      <c r="X4" s="645">
        <v>19</v>
      </c>
      <c r="AB4" s="364"/>
      <c r="AC4" s="365"/>
      <c r="AD4" s="365"/>
      <c r="AE4" s="364"/>
      <c r="AF4" s="364"/>
      <c r="AG4" s="362"/>
      <c r="AH4" s="424">
        <v>1</v>
      </c>
      <c r="AI4" s="425">
        <v>3</v>
      </c>
      <c r="AJ4" s="425">
        <v>4</v>
      </c>
      <c r="AK4" s="425">
        <v>5</v>
      </c>
    </row>
    <row r="5" spans="1:39" s="2" customFormat="1">
      <c r="A5" s="311">
        <v>16</v>
      </c>
      <c r="B5" s="617">
        <v>10002418415</v>
      </c>
      <c r="C5" s="633" t="s">
        <v>226</v>
      </c>
      <c r="D5" s="618" t="s">
        <v>153</v>
      </c>
      <c r="E5" s="619" t="s">
        <v>156</v>
      </c>
      <c r="F5" s="620" t="s">
        <v>233</v>
      </c>
      <c r="G5" s="618" t="s">
        <v>161</v>
      </c>
      <c r="H5" s="621" t="s">
        <v>157</v>
      </c>
      <c r="I5" s="313">
        <v>1</v>
      </c>
      <c r="J5" s="313">
        <v>1</v>
      </c>
      <c r="K5" s="313"/>
      <c r="L5" s="313"/>
      <c r="M5" s="313"/>
      <c r="N5" s="313"/>
      <c r="O5" s="313"/>
      <c r="P5" s="311"/>
      <c r="Q5" s="311"/>
      <c r="R5" s="311"/>
      <c r="S5" s="311"/>
      <c r="T5" s="311"/>
      <c r="U5" s="311"/>
      <c r="V5" s="311"/>
      <c r="W5" s="311"/>
      <c r="X5" s="314"/>
      <c r="Y5" s="315"/>
      <c r="Z5" s="315"/>
      <c r="AA5" s="316"/>
      <c r="AB5" s="322">
        <v>18</v>
      </c>
      <c r="AC5" s="327" t="s">
        <v>308</v>
      </c>
      <c r="AD5" s="327" t="s">
        <v>307</v>
      </c>
      <c r="AE5" s="326">
        <v>10047282935</v>
      </c>
      <c r="AF5" s="326" t="s">
        <v>275</v>
      </c>
      <c r="AG5" s="327" t="s">
        <v>59</v>
      </c>
      <c r="AH5" s="322"/>
      <c r="AI5" s="322" t="s">
        <v>90</v>
      </c>
      <c r="AJ5" s="322"/>
      <c r="AK5" s="322"/>
    </row>
    <row r="6" spans="1:39" s="2" customFormat="1">
      <c r="A6" s="317">
        <v>17</v>
      </c>
      <c r="B6" s="310">
        <v>10006319633</v>
      </c>
      <c r="C6" s="452" t="s">
        <v>158</v>
      </c>
      <c r="D6" s="318" t="s">
        <v>159</v>
      </c>
      <c r="E6" s="312" t="s">
        <v>160</v>
      </c>
      <c r="F6" s="609" t="s">
        <v>657</v>
      </c>
      <c r="G6" s="318" t="s">
        <v>161</v>
      </c>
      <c r="H6" s="309" t="s">
        <v>157</v>
      </c>
      <c r="I6" s="614">
        <v>1</v>
      </c>
      <c r="J6" s="614">
        <v>1</v>
      </c>
      <c r="K6" s="614"/>
      <c r="L6" s="614"/>
      <c r="M6" s="614"/>
      <c r="N6" s="614"/>
      <c r="O6" s="614"/>
      <c r="P6" s="317"/>
      <c r="Q6" s="317"/>
      <c r="R6" s="317"/>
      <c r="S6" s="317"/>
      <c r="T6" s="317"/>
      <c r="U6" s="317"/>
      <c r="V6" s="317"/>
      <c r="W6" s="317"/>
      <c r="X6" s="610"/>
      <c r="Y6" s="315"/>
      <c r="Z6" s="315"/>
      <c r="AA6" s="316"/>
      <c r="AB6" s="322">
        <v>19</v>
      </c>
      <c r="AC6" s="327" t="s">
        <v>306</v>
      </c>
      <c r="AD6" s="327" t="s">
        <v>305</v>
      </c>
      <c r="AE6" s="326">
        <v>10047400749</v>
      </c>
      <c r="AF6" s="326" t="s">
        <v>275</v>
      </c>
      <c r="AG6" s="327" t="s">
        <v>59</v>
      </c>
      <c r="AH6" s="322"/>
      <c r="AI6" s="322" t="s">
        <v>90</v>
      </c>
      <c r="AJ6" s="322"/>
      <c r="AK6" s="322"/>
    </row>
    <row r="7" spans="1:39" s="2" customFormat="1">
      <c r="A7" s="317">
        <v>20</v>
      </c>
      <c r="B7" s="310">
        <v>10007073506</v>
      </c>
      <c r="C7" s="452" t="s">
        <v>162</v>
      </c>
      <c r="D7" s="318" t="s">
        <v>163</v>
      </c>
      <c r="E7" s="312" t="s">
        <v>164</v>
      </c>
      <c r="F7" s="609" t="s">
        <v>165</v>
      </c>
      <c r="G7" s="318" t="s">
        <v>161</v>
      </c>
      <c r="H7" s="309" t="s">
        <v>157</v>
      </c>
      <c r="I7" s="614">
        <v>1</v>
      </c>
      <c r="J7" s="614">
        <v>1</v>
      </c>
      <c r="K7" s="614"/>
      <c r="L7" s="614"/>
      <c r="M7" s="614"/>
      <c r="N7" s="614"/>
      <c r="O7" s="614"/>
      <c r="P7" s="317"/>
      <c r="Q7" s="317"/>
      <c r="R7" s="317"/>
      <c r="S7" s="317"/>
      <c r="T7" s="317"/>
      <c r="U7" s="317"/>
      <c r="V7" s="317"/>
      <c r="W7" s="317"/>
      <c r="X7" s="610"/>
      <c r="Y7" s="315"/>
      <c r="Z7" s="315"/>
      <c r="AA7" s="316"/>
      <c r="AB7" s="322">
        <v>20</v>
      </c>
      <c r="AC7" s="327" t="s">
        <v>304</v>
      </c>
      <c r="AD7" s="327" t="s">
        <v>303</v>
      </c>
      <c r="AE7" s="326">
        <v>10047400446</v>
      </c>
      <c r="AF7" s="326" t="s">
        <v>275</v>
      </c>
      <c r="AG7" s="327" t="s">
        <v>59</v>
      </c>
      <c r="AH7" s="322"/>
      <c r="AI7" s="322" t="s">
        <v>90</v>
      </c>
      <c r="AJ7" s="322"/>
      <c r="AK7" s="322"/>
    </row>
    <row r="8" spans="1:39" s="2" customFormat="1">
      <c r="A8" s="317">
        <v>24</v>
      </c>
      <c r="B8" s="310">
        <v>10007772108</v>
      </c>
      <c r="C8" s="318" t="s">
        <v>166</v>
      </c>
      <c r="D8" s="318" t="s">
        <v>167</v>
      </c>
      <c r="E8" s="312" t="s">
        <v>221</v>
      </c>
      <c r="F8" s="609" t="s">
        <v>169</v>
      </c>
      <c r="G8" s="318" t="s">
        <v>161</v>
      </c>
      <c r="H8" s="309" t="s">
        <v>157</v>
      </c>
      <c r="I8" s="614">
        <v>1</v>
      </c>
      <c r="J8" s="614">
        <v>1</v>
      </c>
      <c r="K8" s="614"/>
      <c r="L8" s="614"/>
      <c r="M8" s="614"/>
      <c r="N8" s="614"/>
      <c r="O8" s="614"/>
      <c r="P8" s="317"/>
      <c r="Q8" s="317"/>
      <c r="R8" s="317"/>
      <c r="S8" s="317"/>
      <c r="T8" s="317"/>
      <c r="U8" s="317"/>
      <c r="V8" s="317"/>
      <c r="W8" s="317"/>
      <c r="X8" s="610"/>
      <c r="Y8" s="315"/>
      <c r="Z8" s="315"/>
      <c r="AA8" s="316"/>
      <c r="AB8" s="322">
        <v>22</v>
      </c>
      <c r="AC8" s="327" t="s">
        <v>302</v>
      </c>
      <c r="AD8" s="327" t="s">
        <v>301</v>
      </c>
      <c r="AE8" s="326">
        <v>10053904395</v>
      </c>
      <c r="AF8" s="326" t="s">
        <v>275</v>
      </c>
      <c r="AG8" s="327" t="s">
        <v>298</v>
      </c>
      <c r="AH8" s="322"/>
      <c r="AI8" s="322" t="s">
        <v>90</v>
      </c>
      <c r="AJ8" s="322"/>
      <c r="AK8" s="322"/>
    </row>
    <row r="9" spans="1:39" s="2" customFormat="1">
      <c r="A9" s="317">
        <v>25</v>
      </c>
      <c r="B9" s="310">
        <v>10007271546</v>
      </c>
      <c r="C9" s="318" t="s">
        <v>170</v>
      </c>
      <c r="D9" s="318" t="s">
        <v>228</v>
      </c>
      <c r="E9" s="312" t="s">
        <v>221</v>
      </c>
      <c r="F9" s="609" t="s">
        <v>169</v>
      </c>
      <c r="G9" s="318" t="s">
        <v>161</v>
      </c>
      <c r="H9" s="309" t="s">
        <v>157</v>
      </c>
      <c r="I9" s="614">
        <v>1</v>
      </c>
      <c r="J9" s="614">
        <v>1</v>
      </c>
      <c r="K9" s="614"/>
      <c r="L9" s="614"/>
      <c r="M9" s="614"/>
      <c r="N9" s="614"/>
      <c r="O9" s="614"/>
      <c r="P9" s="317"/>
      <c r="Q9" s="317"/>
      <c r="R9" s="317"/>
      <c r="S9" s="317"/>
      <c r="T9" s="317"/>
      <c r="U9" s="317"/>
      <c r="V9" s="317"/>
      <c r="W9" s="317"/>
      <c r="X9" s="610"/>
      <c r="Y9" s="315"/>
      <c r="Z9" s="315"/>
      <c r="AA9" s="316"/>
      <c r="AB9" s="322">
        <v>23</v>
      </c>
      <c r="AC9" s="327" t="s">
        <v>300</v>
      </c>
      <c r="AD9" s="327" t="s">
        <v>299</v>
      </c>
      <c r="AE9" s="326">
        <v>10054524791</v>
      </c>
      <c r="AF9" s="326" t="s">
        <v>275</v>
      </c>
      <c r="AG9" s="327" t="s">
        <v>298</v>
      </c>
      <c r="AH9" s="322"/>
      <c r="AI9" s="322" t="s">
        <v>90</v>
      </c>
      <c r="AJ9" s="322"/>
      <c r="AK9" s="322"/>
    </row>
    <row r="10" spans="1:39" s="2" customFormat="1">
      <c r="A10" s="317">
        <v>28</v>
      </c>
      <c r="B10" s="310">
        <v>10006108051</v>
      </c>
      <c r="C10" s="318" t="s">
        <v>172</v>
      </c>
      <c r="D10" s="318" t="s">
        <v>173</v>
      </c>
      <c r="E10" s="312" t="s">
        <v>215</v>
      </c>
      <c r="F10" s="609" t="s">
        <v>91</v>
      </c>
      <c r="G10" s="318" t="s">
        <v>161</v>
      </c>
      <c r="H10" s="309" t="s">
        <v>157</v>
      </c>
      <c r="I10" s="614">
        <v>1</v>
      </c>
      <c r="J10" s="614">
        <v>1</v>
      </c>
      <c r="K10" s="614"/>
      <c r="L10" s="614"/>
      <c r="M10" s="614"/>
      <c r="N10" s="614"/>
      <c r="O10" s="614"/>
      <c r="P10" s="317"/>
      <c r="Q10" s="317"/>
      <c r="R10" s="317"/>
      <c r="S10" s="317"/>
      <c r="T10" s="317"/>
      <c r="U10" s="317"/>
      <c r="V10" s="317"/>
      <c r="W10" s="317"/>
      <c r="X10" s="610"/>
      <c r="Y10" s="315"/>
      <c r="Z10" s="315"/>
      <c r="AA10" s="316"/>
      <c r="AB10" s="322">
        <v>40</v>
      </c>
      <c r="AC10" s="327" t="s">
        <v>297</v>
      </c>
      <c r="AD10" s="327" t="s">
        <v>296</v>
      </c>
      <c r="AE10" s="326">
        <v>10046081751</v>
      </c>
      <c r="AF10" s="326" t="s">
        <v>275</v>
      </c>
      <c r="AG10" s="327" t="s">
        <v>95</v>
      </c>
      <c r="AH10" s="322"/>
      <c r="AI10" s="322" t="s">
        <v>90</v>
      </c>
      <c r="AJ10" s="322"/>
      <c r="AK10" s="322"/>
    </row>
    <row r="11" spans="1:39" s="2" customFormat="1">
      <c r="A11" s="317">
        <v>31</v>
      </c>
      <c r="B11" s="310">
        <v>10009181032</v>
      </c>
      <c r="C11" s="452" t="s">
        <v>175</v>
      </c>
      <c r="D11" s="318" t="s">
        <v>176</v>
      </c>
      <c r="E11" s="312" t="s">
        <v>485</v>
      </c>
      <c r="F11" s="609" t="s">
        <v>646</v>
      </c>
      <c r="G11" s="318" t="s">
        <v>161</v>
      </c>
      <c r="H11" s="309" t="s">
        <v>52</v>
      </c>
      <c r="I11" s="614">
        <v>1</v>
      </c>
      <c r="J11" s="614">
        <v>1</v>
      </c>
      <c r="K11" s="614"/>
      <c r="L11" s="614"/>
      <c r="M11" s="614"/>
      <c r="N11" s="614"/>
      <c r="O11" s="614"/>
      <c r="P11" s="317"/>
      <c r="Q11" s="317"/>
      <c r="R11" s="317"/>
      <c r="S11" s="317"/>
      <c r="T11" s="317"/>
      <c r="U11" s="317"/>
      <c r="V11" s="317"/>
      <c r="W11" s="317"/>
      <c r="X11" s="610"/>
      <c r="Y11" s="315"/>
      <c r="Z11" s="315"/>
      <c r="AA11" s="316"/>
      <c r="AB11" s="322">
        <v>65</v>
      </c>
      <c r="AC11" s="327" t="s">
        <v>295</v>
      </c>
      <c r="AD11" s="327" t="s">
        <v>294</v>
      </c>
      <c r="AE11" s="326">
        <v>10047208769</v>
      </c>
      <c r="AF11" s="326" t="s">
        <v>275</v>
      </c>
      <c r="AG11" s="327" t="s">
        <v>242</v>
      </c>
      <c r="AH11" s="322"/>
      <c r="AI11" s="322" t="s">
        <v>90</v>
      </c>
      <c r="AJ11" s="322"/>
      <c r="AK11" s="322"/>
    </row>
    <row r="12" spans="1:39" s="2" customFormat="1">
      <c r="A12" s="317">
        <v>33</v>
      </c>
      <c r="B12" s="310">
        <v>10010732628</v>
      </c>
      <c r="C12" s="452" t="s">
        <v>223</v>
      </c>
      <c r="D12" s="318" t="s">
        <v>179</v>
      </c>
      <c r="E12" s="312" t="s">
        <v>216</v>
      </c>
      <c r="F12" s="609" t="s">
        <v>213</v>
      </c>
      <c r="G12" s="318" t="s">
        <v>161</v>
      </c>
      <c r="H12" s="309" t="s">
        <v>52</v>
      </c>
      <c r="I12" s="614">
        <v>1</v>
      </c>
      <c r="J12" s="614">
        <v>1</v>
      </c>
      <c r="K12" s="614">
        <v>1</v>
      </c>
      <c r="L12" s="614"/>
      <c r="M12" s="614"/>
      <c r="N12" s="614"/>
      <c r="O12" s="614"/>
      <c r="P12" s="317"/>
      <c r="Q12" s="317"/>
      <c r="R12" s="317"/>
      <c r="S12" s="317"/>
      <c r="T12" s="317"/>
      <c r="U12" s="317"/>
      <c r="V12" s="317"/>
      <c r="W12" s="317"/>
      <c r="X12" s="610"/>
      <c r="Y12" s="315"/>
      <c r="Z12" s="315"/>
      <c r="AA12" s="316"/>
      <c r="AB12" s="322">
        <v>70</v>
      </c>
      <c r="AC12" s="327" t="s">
        <v>293</v>
      </c>
      <c r="AD12" s="327" t="s">
        <v>292</v>
      </c>
      <c r="AE12" s="326">
        <v>10047767127</v>
      </c>
      <c r="AF12" s="326" t="s">
        <v>275</v>
      </c>
      <c r="AG12" s="327" t="s">
        <v>242</v>
      </c>
      <c r="AH12" s="322"/>
      <c r="AI12" s="322" t="s">
        <v>90</v>
      </c>
      <c r="AJ12" s="322"/>
      <c r="AK12" s="322"/>
    </row>
    <row r="13" spans="1:39" s="2" customFormat="1">
      <c r="A13" s="317">
        <v>34</v>
      </c>
      <c r="B13" s="310">
        <v>10009090702</v>
      </c>
      <c r="C13" s="318" t="s">
        <v>224</v>
      </c>
      <c r="D13" s="318" t="s">
        <v>183</v>
      </c>
      <c r="E13" s="312" t="s">
        <v>216</v>
      </c>
      <c r="F13" s="609" t="s">
        <v>213</v>
      </c>
      <c r="G13" s="318" t="s">
        <v>161</v>
      </c>
      <c r="H13" s="309" t="s">
        <v>52</v>
      </c>
      <c r="I13" s="614">
        <v>1</v>
      </c>
      <c r="J13" s="614">
        <v>1</v>
      </c>
      <c r="K13" s="614">
        <v>1</v>
      </c>
      <c r="L13" s="614"/>
      <c r="M13" s="614"/>
      <c r="N13" s="614"/>
      <c r="O13" s="614"/>
      <c r="P13" s="317"/>
      <c r="Q13" s="317"/>
      <c r="R13" s="317"/>
      <c r="S13" s="317"/>
      <c r="T13" s="317"/>
      <c r="U13" s="317"/>
      <c r="V13" s="317"/>
      <c r="W13" s="317"/>
      <c r="X13" s="610"/>
      <c r="Y13" s="315"/>
      <c r="Z13" s="315"/>
      <c r="AA13" s="316"/>
      <c r="AB13" s="322">
        <v>71</v>
      </c>
      <c r="AC13" s="327" t="s">
        <v>291</v>
      </c>
      <c r="AD13" s="327" t="s">
        <v>290</v>
      </c>
      <c r="AE13" s="326">
        <v>10047425506</v>
      </c>
      <c r="AF13" s="326" t="s">
        <v>275</v>
      </c>
      <c r="AG13" s="327" t="s">
        <v>242</v>
      </c>
      <c r="AH13" s="322"/>
      <c r="AI13" s="322" t="s">
        <v>90</v>
      </c>
      <c r="AJ13" s="322"/>
      <c r="AK13" s="322"/>
    </row>
    <row r="14" spans="1:39" s="2" customFormat="1">
      <c r="A14" s="317">
        <v>35</v>
      </c>
      <c r="B14" s="310">
        <v>10006379247</v>
      </c>
      <c r="C14" s="452" t="s">
        <v>222</v>
      </c>
      <c r="D14" s="318" t="s">
        <v>185</v>
      </c>
      <c r="E14" s="312" t="s">
        <v>216</v>
      </c>
      <c r="F14" s="609" t="s">
        <v>213</v>
      </c>
      <c r="G14" s="318" t="s">
        <v>161</v>
      </c>
      <c r="H14" s="309" t="s">
        <v>157</v>
      </c>
      <c r="I14" s="614">
        <v>1</v>
      </c>
      <c r="J14" s="614">
        <v>1</v>
      </c>
      <c r="K14" s="614">
        <v>1</v>
      </c>
      <c r="L14" s="614"/>
      <c r="M14" s="614"/>
      <c r="N14" s="614"/>
      <c r="O14" s="614"/>
      <c r="P14" s="317"/>
      <c r="Q14" s="317"/>
      <c r="R14" s="317"/>
      <c r="S14" s="317"/>
      <c r="T14" s="317"/>
      <c r="U14" s="317"/>
      <c r="V14" s="317"/>
      <c r="W14" s="317"/>
      <c r="X14" s="610"/>
      <c r="Y14" s="315"/>
      <c r="Z14" s="315"/>
      <c r="AA14" s="316"/>
      <c r="AB14" s="322">
        <v>72</v>
      </c>
      <c r="AC14" s="327" t="s">
        <v>289</v>
      </c>
      <c r="AD14" s="327" t="s">
        <v>288</v>
      </c>
      <c r="AE14" s="326">
        <v>10047254845</v>
      </c>
      <c r="AF14" s="326" t="s">
        <v>282</v>
      </c>
      <c r="AG14" s="327" t="s">
        <v>94</v>
      </c>
      <c r="AH14" s="322"/>
      <c r="AI14" s="322" t="s">
        <v>90</v>
      </c>
      <c r="AJ14" s="322"/>
      <c r="AK14" s="322"/>
    </row>
    <row r="15" spans="1:39" s="2" customFormat="1">
      <c r="A15" s="317">
        <v>59</v>
      </c>
      <c r="B15" s="310">
        <v>10009176281</v>
      </c>
      <c r="C15" s="452" t="s">
        <v>186</v>
      </c>
      <c r="D15" s="318" t="s">
        <v>187</v>
      </c>
      <c r="E15" s="312" t="s">
        <v>188</v>
      </c>
      <c r="F15" s="609" t="s">
        <v>606</v>
      </c>
      <c r="G15" s="318" t="s">
        <v>161</v>
      </c>
      <c r="H15" s="309" t="s">
        <v>52</v>
      </c>
      <c r="I15" s="614">
        <v>1</v>
      </c>
      <c r="J15" s="614">
        <v>1</v>
      </c>
      <c r="K15" s="614"/>
      <c r="L15" s="614"/>
      <c r="M15" s="614"/>
      <c r="N15" s="614"/>
      <c r="O15" s="614"/>
      <c r="P15" s="317"/>
      <c r="Q15" s="317"/>
      <c r="R15" s="317"/>
      <c r="S15" s="317"/>
      <c r="T15" s="317"/>
      <c r="U15" s="317"/>
      <c r="V15" s="317"/>
      <c r="W15" s="317"/>
      <c r="X15" s="610"/>
      <c r="Y15" s="315"/>
      <c r="Z15" s="315"/>
      <c r="AA15" s="316"/>
      <c r="AB15" s="322">
        <v>73</v>
      </c>
      <c r="AC15" s="327" t="s">
        <v>287</v>
      </c>
      <c r="AD15" s="327" t="s">
        <v>286</v>
      </c>
      <c r="AE15" s="326">
        <v>10047447431</v>
      </c>
      <c r="AF15" s="326" t="s">
        <v>282</v>
      </c>
      <c r="AG15" s="327" t="s">
        <v>94</v>
      </c>
      <c r="AH15" s="322"/>
      <c r="AI15" s="322" t="s">
        <v>90</v>
      </c>
      <c r="AJ15" s="322"/>
      <c r="AK15" s="322"/>
    </row>
    <row r="16" spans="1:39" s="2" customFormat="1">
      <c r="A16" s="317">
        <v>68</v>
      </c>
      <c r="B16" s="310">
        <v>10010166590</v>
      </c>
      <c r="C16" s="452" t="s">
        <v>189</v>
      </c>
      <c r="D16" s="318" t="s">
        <v>190</v>
      </c>
      <c r="E16" s="312" t="s">
        <v>134</v>
      </c>
      <c r="F16" s="609" t="s">
        <v>214</v>
      </c>
      <c r="G16" s="318" t="s">
        <v>161</v>
      </c>
      <c r="H16" s="309" t="s">
        <v>52</v>
      </c>
      <c r="I16" s="614">
        <v>1</v>
      </c>
      <c r="J16" s="614">
        <v>1</v>
      </c>
      <c r="K16" s="614">
        <v>1</v>
      </c>
      <c r="L16" s="614"/>
      <c r="M16" s="614"/>
      <c r="N16" s="614"/>
      <c r="O16" s="614"/>
      <c r="P16" s="317">
        <v>1</v>
      </c>
      <c r="Q16" s="317"/>
      <c r="R16" s="317"/>
      <c r="S16" s="317"/>
      <c r="T16" s="317"/>
      <c r="U16" s="317"/>
      <c r="V16" s="317"/>
      <c r="W16" s="317"/>
      <c r="X16" s="610"/>
      <c r="Y16" s="315"/>
      <c r="Z16" s="315"/>
      <c r="AA16" s="316"/>
      <c r="AB16" s="322">
        <v>79</v>
      </c>
      <c r="AC16" s="327" t="s">
        <v>285</v>
      </c>
      <c r="AD16" s="327" t="s">
        <v>280</v>
      </c>
      <c r="AE16" s="326">
        <v>10047337394</v>
      </c>
      <c r="AF16" s="326" t="s">
        <v>275</v>
      </c>
      <c r="AG16" s="327" t="s">
        <v>284</v>
      </c>
      <c r="AH16" s="322"/>
      <c r="AI16" s="322" t="s">
        <v>90</v>
      </c>
      <c r="AJ16" s="322"/>
      <c r="AK16" s="322"/>
    </row>
    <row r="17" spans="1:37" s="2" customFormat="1">
      <c r="A17" s="317">
        <v>69</v>
      </c>
      <c r="B17" s="310">
        <v>10009175574</v>
      </c>
      <c r="C17" s="452" t="s">
        <v>193</v>
      </c>
      <c r="D17" s="318" t="s">
        <v>194</v>
      </c>
      <c r="E17" s="312" t="s">
        <v>134</v>
      </c>
      <c r="F17" s="609" t="s">
        <v>214</v>
      </c>
      <c r="G17" s="318" t="s">
        <v>161</v>
      </c>
      <c r="H17" s="309" t="s">
        <v>52</v>
      </c>
      <c r="I17" s="614">
        <v>1</v>
      </c>
      <c r="J17" s="614">
        <v>1</v>
      </c>
      <c r="K17" s="614">
        <v>1</v>
      </c>
      <c r="L17" s="614"/>
      <c r="M17" s="614"/>
      <c r="N17" s="614"/>
      <c r="O17" s="614"/>
      <c r="P17" s="317">
        <v>1</v>
      </c>
      <c r="Q17" s="317"/>
      <c r="R17" s="317"/>
      <c r="S17" s="317"/>
      <c r="T17" s="317"/>
      <c r="U17" s="317"/>
      <c r="V17" s="317"/>
      <c r="W17" s="317"/>
      <c r="X17" s="610"/>
      <c r="Y17" s="315"/>
      <c r="Z17" s="315"/>
      <c r="AA17" s="316"/>
      <c r="AB17" s="322">
        <v>85</v>
      </c>
      <c r="AC17" s="327" t="s">
        <v>283</v>
      </c>
      <c r="AD17" s="327" t="s">
        <v>276</v>
      </c>
      <c r="AE17" s="326">
        <v>10047201594</v>
      </c>
      <c r="AF17" s="326" t="s">
        <v>282</v>
      </c>
      <c r="AG17" s="327" t="s">
        <v>236</v>
      </c>
      <c r="AH17" s="322"/>
      <c r="AI17" s="322" t="s">
        <v>90</v>
      </c>
      <c r="AJ17" s="322"/>
      <c r="AK17" s="322"/>
    </row>
    <row r="18" spans="1:37" s="2" customFormat="1">
      <c r="A18" s="317">
        <v>70</v>
      </c>
      <c r="B18" s="310">
        <v>10009718572</v>
      </c>
      <c r="C18" s="452" t="s">
        <v>195</v>
      </c>
      <c r="D18" s="318" t="s">
        <v>194</v>
      </c>
      <c r="E18" s="312" t="s">
        <v>134</v>
      </c>
      <c r="F18" s="609" t="s">
        <v>214</v>
      </c>
      <c r="G18" s="318" t="s">
        <v>161</v>
      </c>
      <c r="H18" s="309" t="s">
        <v>52</v>
      </c>
      <c r="I18" s="614">
        <v>1</v>
      </c>
      <c r="J18" s="614">
        <v>1</v>
      </c>
      <c r="K18" s="614">
        <v>1</v>
      </c>
      <c r="L18" s="614"/>
      <c r="M18" s="614"/>
      <c r="N18" s="614"/>
      <c r="O18" s="614"/>
      <c r="P18" s="317">
        <v>1</v>
      </c>
      <c r="Q18" s="317"/>
      <c r="R18" s="317"/>
      <c r="S18" s="317"/>
      <c r="T18" s="317"/>
      <c r="U18" s="317"/>
      <c r="V18" s="317"/>
      <c r="W18" s="317"/>
      <c r="X18" s="610"/>
      <c r="Y18" s="315"/>
      <c r="Z18" s="315"/>
      <c r="AA18" s="316"/>
      <c r="AB18" s="322">
        <v>86</v>
      </c>
      <c r="AC18" s="327" t="s">
        <v>281</v>
      </c>
      <c r="AD18" s="327" t="s">
        <v>280</v>
      </c>
      <c r="AE18" s="326">
        <v>10047310318</v>
      </c>
      <c r="AF18" s="326" t="s">
        <v>275</v>
      </c>
      <c r="AG18" s="327" t="s">
        <v>236</v>
      </c>
      <c r="AH18" s="322"/>
      <c r="AI18" s="322" t="s">
        <v>90</v>
      </c>
      <c r="AJ18" s="322"/>
      <c r="AK18" s="322"/>
    </row>
    <row r="19" spans="1:37" s="2" customFormat="1">
      <c r="A19" s="317">
        <v>71</v>
      </c>
      <c r="B19" s="310">
        <v>10010166691</v>
      </c>
      <c r="C19" s="452" t="s">
        <v>196</v>
      </c>
      <c r="D19" s="318" t="s">
        <v>225</v>
      </c>
      <c r="E19" s="312" t="s">
        <v>134</v>
      </c>
      <c r="F19" s="609" t="s">
        <v>214</v>
      </c>
      <c r="G19" s="318" t="s">
        <v>161</v>
      </c>
      <c r="H19" s="309" t="s">
        <v>52</v>
      </c>
      <c r="I19" s="614">
        <v>1</v>
      </c>
      <c r="J19" s="614">
        <v>1</v>
      </c>
      <c r="K19" s="614">
        <v>1</v>
      </c>
      <c r="L19" s="614"/>
      <c r="M19" s="614"/>
      <c r="N19" s="614"/>
      <c r="O19" s="614"/>
      <c r="P19" s="317">
        <v>1</v>
      </c>
      <c r="Q19" s="317"/>
      <c r="R19" s="317"/>
      <c r="S19" s="317"/>
      <c r="T19" s="317"/>
      <c r="U19" s="317"/>
      <c r="V19" s="317"/>
      <c r="W19" s="317"/>
      <c r="X19" s="610"/>
      <c r="Y19" s="315"/>
      <c r="Z19" s="315"/>
      <c r="AA19" s="316"/>
      <c r="AB19" s="322">
        <v>87</v>
      </c>
      <c r="AC19" s="327" t="s">
        <v>279</v>
      </c>
      <c r="AD19" s="327" t="s">
        <v>278</v>
      </c>
      <c r="AE19" s="326">
        <v>10047309914</v>
      </c>
      <c r="AF19" s="326" t="s">
        <v>275</v>
      </c>
      <c r="AG19" s="327" t="s">
        <v>236</v>
      </c>
      <c r="AH19" s="322"/>
      <c r="AI19" s="322" t="s">
        <v>90</v>
      </c>
      <c r="AJ19" s="322"/>
      <c r="AK19" s="322"/>
    </row>
    <row r="20" spans="1:37" s="2" customFormat="1">
      <c r="A20" s="317">
        <v>72</v>
      </c>
      <c r="B20" s="310">
        <v>10006422895</v>
      </c>
      <c r="C20" s="452" t="s">
        <v>198</v>
      </c>
      <c r="D20" s="318" t="s">
        <v>199</v>
      </c>
      <c r="E20" s="312" t="s">
        <v>134</v>
      </c>
      <c r="F20" s="609" t="s">
        <v>214</v>
      </c>
      <c r="G20" s="318" t="s">
        <v>161</v>
      </c>
      <c r="H20" s="309" t="s">
        <v>157</v>
      </c>
      <c r="I20" s="614">
        <v>1</v>
      </c>
      <c r="J20" s="614">
        <v>1</v>
      </c>
      <c r="K20" s="614">
        <v>1</v>
      </c>
      <c r="L20" s="614"/>
      <c r="M20" s="614"/>
      <c r="N20" s="614"/>
      <c r="O20" s="614"/>
      <c r="P20" s="317"/>
      <c r="Q20" s="317"/>
      <c r="R20" s="317"/>
      <c r="S20" s="317"/>
      <c r="T20" s="317"/>
      <c r="U20" s="317"/>
      <c r="V20" s="317"/>
      <c r="W20" s="317"/>
      <c r="X20" s="610"/>
      <c r="Y20" s="315"/>
      <c r="Z20" s="315"/>
      <c r="AA20" s="316"/>
      <c r="AB20" s="322">
        <v>88</v>
      </c>
      <c r="AC20" s="327" t="s">
        <v>277</v>
      </c>
      <c r="AD20" s="327" t="s">
        <v>276</v>
      </c>
      <c r="AE20" s="326">
        <v>10047388726</v>
      </c>
      <c r="AF20" s="326" t="s">
        <v>275</v>
      </c>
      <c r="AG20" s="327" t="s">
        <v>236</v>
      </c>
      <c r="AH20" s="322"/>
      <c r="AI20" s="322" t="s">
        <v>90</v>
      </c>
      <c r="AJ20" s="322"/>
      <c r="AK20" s="322"/>
    </row>
    <row r="21" spans="1:37" s="2" customFormat="1">
      <c r="A21" s="317">
        <v>73</v>
      </c>
      <c r="B21" s="310">
        <v>10008950858</v>
      </c>
      <c r="C21" s="452" t="s">
        <v>200</v>
      </c>
      <c r="D21" s="318" t="s">
        <v>201</v>
      </c>
      <c r="E21" s="312" t="s">
        <v>134</v>
      </c>
      <c r="F21" s="609" t="s">
        <v>214</v>
      </c>
      <c r="G21" s="318" t="s">
        <v>161</v>
      </c>
      <c r="H21" s="309" t="s">
        <v>157</v>
      </c>
      <c r="I21" s="614">
        <v>1</v>
      </c>
      <c r="J21" s="614">
        <v>1</v>
      </c>
      <c r="K21" s="614">
        <v>1</v>
      </c>
      <c r="L21" s="614"/>
      <c r="M21" s="614"/>
      <c r="N21" s="614"/>
      <c r="O21" s="614"/>
      <c r="P21" s="317"/>
      <c r="Q21" s="317"/>
      <c r="R21" s="317"/>
      <c r="S21" s="317"/>
      <c r="T21" s="317"/>
      <c r="U21" s="317"/>
      <c r="V21" s="317"/>
      <c r="W21" s="317"/>
      <c r="X21" s="610"/>
      <c r="Y21" s="315"/>
      <c r="Z21" s="315"/>
      <c r="AA21" s="316"/>
      <c r="AB21" s="316"/>
      <c r="AC21" s="316"/>
      <c r="AD21" s="316"/>
      <c r="AE21" s="316"/>
    </row>
    <row r="22" spans="1:37" s="2" customFormat="1" ht="13.5" thickBot="1">
      <c r="A22" s="317">
        <v>74</v>
      </c>
      <c r="B22" s="310">
        <v>10007294683</v>
      </c>
      <c r="C22" s="452" t="s">
        <v>202</v>
      </c>
      <c r="D22" s="318" t="s">
        <v>203</v>
      </c>
      <c r="E22" s="312" t="s">
        <v>134</v>
      </c>
      <c r="F22" s="609" t="s">
        <v>214</v>
      </c>
      <c r="G22" s="318" t="s">
        <v>161</v>
      </c>
      <c r="H22" s="309" t="s">
        <v>157</v>
      </c>
      <c r="I22" s="614">
        <v>1</v>
      </c>
      <c r="J22" s="614">
        <v>1</v>
      </c>
      <c r="K22" s="614">
        <v>1</v>
      </c>
      <c r="L22" s="614"/>
      <c r="M22" s="614"/>
      <c r="N22" s="614"/>
      <c r="O22" s="614"/>
      <c r="P22" s="317"/>
      <c r="Q22" s="317"/>
      <c r="R22" s="317"/>
      <c r="S22" s="317"/>
      <c r="T22" s="317"/>
      <c r="U22" s="317"/>
      <c r="V22" s="317"/>
      <c r="W22" s="317"/>
      <c r="X22" s="610"/>
      <c r="Y22" s="315"/>
      <c r="Z22" s="315"/>
      <c r="AA22" s="316"/>
      <c r="AB22" s="316"/>
      <c r="AC22" s="316"/>
      <c r="AD22" s="316"/>
      <c r="AE22" s="316"/>
    </row>
    <row r="23" spans="1:37" s="2" customFormat="1" ht="21" thickBot="1">
      <c r="A23" s="317">
        <v>78</v>
      </c>
      <c r="B23" s="310">
        <v>10050887493</v>
      </c>
      <c r="C23" s="452" t="s">
        <v>219</v>
      </c>
      <c r="D23" s="318" t="s">
        <v>205</v>
      </c>
      <c r="E23" s="312" t="s">
        <v>220</v>
      </c>
      <c r="F23" s="609" t="s">
        <v>234</v>
      </c>
      <c r="G23" s="318" t="s">
        <v>161</v>
      </c>
      <c r="H23" s="309" t="s">
        <v>157</v>
      </c>
      <c r="I23" s="614">
        <v>1</v>
      </c>
      <c r="J23" s="614">
        <v>1</v>
      </c>
      <c r="K23" s="614"/>
      <c r="L23" s="614"/>
      <c r="M23" s="614"/>
      <c r="N23" s="614"/>
      <c r="O23" s="614"/>
      <c r="P23" s="317"/>
      <c r="Q23" s="317"/>
      <c r="R23" s="317"/>
      <c r="S23" s="317"/>
      <c r="T23" s="317"/>
      <c r="U23" s="317"/>
      <c r="V23" s="317"/>
      <c r="W23" s="317"/>
      <c r="X23" s="610"/>
      <c r="Y23" s="315"/>
      <c r="Z23" s="315"/>
      <c r="AA23" s="316"/>
      <c r="AB23" s="476" t="s">
        <v>273</v>
      </c>
      <c r="AC23" s="476"/>
      <c r="AD23" s="476"/>
      <c r="AE23" s="476"/>
      <c r="AF23" s="476"/>
      <c r="AG23" s="477"/>
      <c r="AH23" s="478" t="s">
        <v>272</v>
      </c>
      <c r="AI23" s="480" t="s">
        <v>271</v>
      </c>
      <c r="AJ23" s="480" t="s">
        <v>270</v>
      </c>
      <c r="AK23" s="473" t="s">
        <v>269</v>
      </c>
    </row>
    <row r="24" spans="1:37" s="2" customFormat="1" ht="16.5" thickBot="1">
      <c r="A24" s="317">
        <v>79</v>
      </c>
      <c r="B24" s="310">
        <v>10006898300</v>
      </c>
      <c r="C24" s="318" t="s">
        <v>230</v>
      </c>
      <c r="D24" s="318" t="s">
        <v>211</v>
      </c>
      <c r="E24" s="312" t="s">
        <v>231</v>
      </c>
      <c r="F24" s="609" t="s">
        <v>232</v>
      </c>
      <c r="G24" s="318" t="s">
        <v>161</v>
      </c>
      <c r="H24" s="309" t="s">
        <v>157</v>
      </c>
      <c r="I24" s="614">
        <v>0</v>
      </c>
      <c r="J24" s="614"/>
      <c r="K24" s="614"/>
      <c r="L24" s="614"/>
      <c r="M24" s="614"/>
      <c r="N24" s="614"/>
      <c r="O24" s="614"/>
      <c r="P24" s="317"/>
      <c r="Q24" s="317"/>
      <c r="R24" s="317"/>
      <c r="S24" s="317"/>
      <c r="T24" s="317"/>
      <c r="U24" s="317"/>
      <c r="V24" s="317"/>
      <c r="W24" s="317"/>
      <c r="X24" s="610"/>
      <c r="Y24" s="315"/>
      <c r="Z24" s="315"/>
      <c r="AA24" s="316"/>
      <c r="AB24" s="339" t="s">
        <v>268</v>
      </c>
      <c r="AC24" s="340" t="s">
        <v>136</v>
      </c>
      <c r="AD24" s="340" t="s">
        <v>148</v>
      </c>
      <c r="AE24" s="339" t="s">
        <v>267</v>
      </c>
      <c r="AF24" s="339" t="s">
        <v>266</v>
      </c>
      <c r="AG24" s="338" t="s">
        <v>265</v>
      </c>
      <c r="AH24" s="479"/>
      <c r="AI24" s="481"/>
      <c r="AJ24" s="481"/>
      <c r="AK24" s="474"/>
    </row>
    <row r="25" spans="1:37" s="2" customFormat="1" ht="16.5" thickBot="1">
      <c r="A25" s="317"/>
      <c r="B25" s="310">
        <v>10004737826</v>
      </c>
      <c r="C25" s="452" t="s">
        <v>633</v>
      </c>
      <c r="D25" s="318" t="s">
        <v>209</v>
      </c>
      <c r="E25" s="312" t="s">
        <v>156</v>
      </c>
      <c r="F25" s="609" t="s">
        <v>233</v>
      </c>
      <c r="G25" s="318" t="s">
        <v>161</v>
      </c>
      <c r="H25" s="309" t="s">
        <v>157</v>
      </c>
      <c r="I25" s="614">
        <v>0</v>
      </c>
      <c r="J25" s="614">
        <v>0</v>
      </c>
      <c r="K25" s="614"/>
      <c r="L25" s="614"/>
      <c r="M25" s="614"/>
      <c r="N25" s="614"/>
      <c r="O25" s="614"/>
      <c r="P25" s="317"/>
      <c r="Q25" s="317"/>
      <c r="R25" s="317"/>
      <c r="S25" s="317"/>
      <c r="T25" s="317"/>
      <c r="U25" s="317"/>
      <c r="V25" s="317"/>
      <c r="W25" s="317"/>
      <c r="X25" s="610"/>
      <c r="Y25" s="315"/>
      <c r="Z25" s="315"/>
      <c r="AA25" s="316"/>
      <c r="AB25" s="336"/>
      <c r="AC25" s="337"/>
      <c r="AD25" s="337"/>
      <c r="AE25" s="336"/>
      <c r="AF25" s="336"/>
      <c r="AG25" s="335"/>
      <c r="AH25" s="334">
        <v>1</v>
      </c>
      <c r="AI25" s="333">
        <v>3</v>
      </c>
      <c r="AJ25" s="333">
        <v>4</v>
      </c>
      <c r="AK25" s="333">
        <v>5</v>
      </c>
    </row>
    <row r="26" spans="1:37" ht="13.5" thickBot="1">
      <c r="AB26" s="324">
        <v>6</v>
      </c>
      <c r="AC26" s="325" t="s">
        <v>264</v>
      </c>
      <c r="AD26" s="325" t="s">
        <v>263</v>
      </c>
      <c r="AE26" s="329">
        <v>10047330627</v>
      </c>
      <c r="AF26" s="329" t="s">
        <v>237</v>
      </c>
      <c r="AG26" s="325" t="s">
        <v>59</v>
      </c>
      <c r="AH26" s="324"/>
      <c r="AI26" s="324"/>
      <c r="AJ26" s="324" t="s">
        <v>90</v>
      </c>
      <c r="AK26" s="324"/>
    </row>
    <row r="27" spans="1:37" s="608" customFormat="1" ht="21" customHeight="1">
      <c r="A27" s="622" t="s">
        <v>483</v>
      </c>
      <c r="B27" s="623"/>
      <c r="C27" s="623"/>
      <c r="D27" s="623"/>
      <c r="E27" s="623"/>
      <c r="F27" s="623"/>
      <c r="G27" s="623"/>
      <c r="H27" s="623"/>
      <c r="I27" s="624" t="s">
        <v>77</v>
      </c>
      <c r="J27" s="624" t="s">
        <v>78</v>
      </c>
      <c r="K27" s="624" t="s">
        <v>79</v>
      </c>
      <c r="L27" s="624" t="s">
        <v>80</v>
      </c>
      <c r="M27" s="624" t="s">
        <v>81</v>
      </c>
      <c r="N27" s="624" t="s">
        <v>144</v>
      </c>
      <c r="O27" s="624" t="s">
        <v>82</v>
      </c>
      <c r="P27" s="624" t="s">
        <v>83</v>
      </c>
      <c r="Q27" s="624" t="s">
        <v>145</v>
      </c>
      <c r="R27" s="624" t="s">
        <v>84</v>
      </c>
      <c r="S27" s="624" t="s">
        <v>85</v>
      </c>
      <c r="T27" s="624" t="s">
        <v>86</v>
      </c>
      <c r="U27" s="624" t="s">
        <v>146</v>
      </c>
      <c r="V27" s="624" t="s">
        <v>87</v>
      </c>
      <c r="W27" s="624" t="s">
        <v>88</v>
      </c>
      <c r="X27" s="625" t="s">
        <v>89</v>
      </c>
      <c r="Y27" s="606"/>
      <c r="Z27" s="606"/>
      <c r="AA27" s="607"/>
      <c r="AB27" s="324">
        <v>8</v>
      </c>
      <c r="AC27" s="327" t="s">
        <v>262</v>
      </c>
      <c r="AD27" s="327" t="s">
        <v>261</v>
      </c>
      <c r="AE27" s="326">
        <v>10047299103</v>
      </c>
      <c r="AF27" s="326" t="s">
        <v>237</v>
      </c>
      <c r="AG27" s="325" t="s">
        <v>59</v>
      </c>
      <c r="AH27" s="322"/>
      <c r="AI27" s="322"/>
      <c r="AJ27" s="322" t="s">
        <v>90</v>
      </c>
      <c r="AK27" s="322"/>
    </row>
    <row r="28" spans="1:37" s="608" customFormat="1" ht="18.75">
      <c r="A28" s="626"/>
      <c r="B28" s="368" t="s">
        <v>127</v>
      </c>
      <c r="C28" s="616" t="s">
        <v>669</v>
      </c>
      <c r="D28" s="616" t="s">
        <v>670</v>
      </c>
      <c r="E28" s="368" t="s">
        <v>132</v>
      </c>
      <c r="F28" s="368" t="s">
        <v>671</v>
      </c>
      <c r="G28" s="368" t="s">
        <v>672</v>
      </c>
      <c r="H28" s="368" t="s">
        <v>76</v>
      </c>
      <c r="I28" s="615"/>
      <c r="J28" s="615"/>
      <c r="K28" s="615"/>
      <c r="L28" s="615"/>
      <c r="M28" s="615"/>
      <c r="N28" s="615"/>
      <c r="O28" s="615"/>
      <c r="P28" s="615"/>
      <c r="Q28" s="615"/>
      <c r="R28" s="615"/>
      <c r="S28" s="615"/>
      <c r="T28" s="615"/>
      <c r="U28" s="615"/>
      <c r="V28" s="615"/>
      <c r="W28" s="615"/>
      <c r="X28" s="627"/>
      <c r="Y28" s="606"/>
      <c r="Z28" s="606"/>
      <c r="AA28" s="607"/>
      <c r="AB28" s="324">
        <v>9</v>
      </c>
      <c r="AC28" s="327" t="s">
        <v>260</v>
      </c>
      <c r="AD28" s="327" t="s">
        <v>259</v>
      </c>
      <c r="AE28" s="332">
        <v>10047431768</v>
      </c>
      <c r="AF28" s="326" t="s">
        <v>237</v>
      </c>
      <c r="AG28" s="327" t="s">
        <v>59</v>
      </c>
      <c r="AH28" s="322"/>
      <c r="AI28" s="322"/>
      <c r="AJ28" s="322" t="s">
        <v>90</v>
      </c>
      <c r="AK28" s="322"/>
    </row>
    <row r="29" spans="1:37" s="608" customFormat="1" ht="15.75" customHeight="1" thickBot="1">
      <c r="A29" s="628"/>
      <c r="B29" s="629"/>
      <c r="C29" s="630"/>
      <c r="D29" s="630"/>
      <c r="E29" s="629"/>
      <c r="F29" s="629"/>
      <c r="G29" s="629"/>
      <c r="H29" s="629"/>
      <c r="I29" s="631">
        <v>1</v>
      </c>
      <c r="J29" s="631">
        <v>3</v>
      </c>
      <c r="K29" s="631">
        <v>4</v>
      </c>
      <c r="L29" s="631">
        <v>5</v>
      </c>
      <c r="M29" s="631">
        <v>6</v>
      </c>
      <c r="N29" s="631">
        <v>7</v>
      </c>
      <c r="O29" s="631">
        <v>8</v>
      </c>
      <c r="P29" s="631">
        <v>9</v>
      </c>
      <c r="Q29" s="631">
        <v>10</v>
      </c>
      <c r="R29" s="631">
        <v>11</v>
      </c>
      <c r="S29" s="631">
        <v>13</v>
      </c>
      <c r="T29" s="631">
        <v>14</v>
      </c>
      <c r="U29" s="631">
        <v>15</v>
      </c>
      <c r="V29" s="631">
        <v>17</v>
      </c>
      <c r="W29" s="631">
        <v>18</v>
      </c>
      <c r="X29" s="632">
        <v>19</v>
      </c>
      <c r="Y29" s="606"/>
      <c r="Z29" s="606"/>
      <c r="AA29" s="607"/>
      <c r="AB29" s="324">
        <v>10</v>
      </c>
      <c r="AC29" s="327" t="s">
        <v>258</v>
      </c>
      <c r="AD29" s="327" t="s">
        <v>257</v>
      </c>
      <c r="AE29" s="326">
        <v>10048203930</v>
      </c>
      <c r="AF29" s="326" t="s">
        <v>237</v>
      </c>
      <c r="AG29" s="325" t="s">
        <v>59</v>
      </c>
      <c r="AH29" s="322"/>
      <c r="AI29" s="322"/>
      <c r="AJ29" s="322" t="s">
        <v>90</v>
      </c>
      <c r="AK29" s="322"/>
    </row>
    <row r="30" spans="1:37" s="2" customFormat="1">
      <c r="A30" s="311">
        <v>1</v>
      </c>
      <c r="B30" s="617">
        <v>10005364585</v>
      </c>
      <c r="C30" s="618" t="s">
        <v>477</v>
      </c>
      <c r="D30" s="618" t="s">
        <v>476</v>
      </c>
      <c r="E30" s="619" t="s">
        <v>594</v>
      </c>
      <c r="F30" s="620" t="s">
        <v>429</v>
      </c>
      <c r="G30" s="618" t="s">
        <v>161</v>
      </c>
      <c r="H30" s="621" t="s">
        <v>402</v>
      </c>
      <c r="I30" s="313"/>
      <c r="J30" s="313"/>
      <c r="K30" s="313"/>
      <c r="L30" s="313">
        <v>1</v>
      </c>
      <c r="M30" s="313">
        <v>1</v>
      </c>
      <c r="N30" s="313">
        <v>1</v>
      </c>
      <c r="O30" s="313">
        <v>1</v>
      </c>
      <c r="P30" s="311"/>
      <c r="Q30" s="311"/>
      <c r="R30" s="311"/>
      <c r="S30" s="311"/>
      <c r="T30" s="311"/>
      <c r="U30" s="311"/>
      <c r="V30" s="311"/>
      <c r="W30" s="311"/>
      <c r="X30" s="314"/>
      <c r="Y30" s="315"/>
      <c r="Z30" s="315"/>
      <c r="AA30" s="316"/>
      <c r="AB30" s="324">
        <v>11</v>
      </c>
      <c r="AC30" s="327" t="s">
        <v>256</v>
      </c>
      <c r="AD30" s="327" t="s">
        <v>255</v>
      </c>
      <c r="AE30" s="326">
        <v>10047370538</v>
      </c>
      <c r="AF30" s="326" t="s">
        <v>237</v>
      </c>
      <c r="AG30" s="325" t="s">
        <v>59</v>
      </c>
      <c r="AH30" s="322"/>
      <c r="AI30" s="322"/>
      <c r="AJ30" s="322" t="s">
        <v>90</v>
      </c>
      <c r="AK30" s="322"/>
    </row>
    <row r="31" spans="1:37" s="2" customFormat="1">
      <c r="A31" s="317">
        <v>2</v>
      </c>
      <c r="B31" s="310">
        <v>10006903552</v>
      </c>
      <c r="C31" s="318" t="s">
        <v>475</v>
      </c>
      <c r="D31" s="318" t="s">
        <v>474</v>
      </c>
      <c r="E31" s="312" t="s">
        <v>594</v>
      </c>
      <c r="F31" s="609" t="s">
        <v>429</v>
      </c>
      <c r="G31" s="318" t="s">
        <v>161</v>
      </c>
      <c r="H31" s="309" t="s">
        <v>402</v>
      </c>
      <c r="I31" s="614"/>
      <c r="J31" s="614"/>
      <c r="K31" s="614"/>
      <c r="L31" s="614">
        <v>1</v>
      </c>
      <c r="M31" s="614">
        <v>1</v>
      </c>
      <c r="N31" s="614">
        <v>1</v>
      </c>
      <c r="O31" s="614">
        <v>1</v>
      </c>
      <c r="P31" s="317"/>
      <c r="Q31" s="317"/>
      <c r="R31" s="317"/>
      <c r="S31" s="317"/>
      <c r="T31" s="317"/>
      <c r="U31" s="317"/>
      <c r="V31" s="317"/>
      <c r="W31" s="317"/>
      <c r="X31" s="610"/>
      <c r="Y31" s="315"/>
      <c r="Z31" s="315"/>
      <c r="AA31" s="316"/>
      <c r="AB31" s="324">
        <v>12</v>
      </c>
      <c r="AC31" s="327" t="s">
        <v>254</v>
      </c>
      <c r="AD31" s="327" t="s">
        <v>190</v>
      </c>
      <c r="AE31" s="326">
        <v>10047405092</v>
      </c>
      <c r="AF31" s="326" t="s">
        <v>237</v>
      </c>
      <c r="AG31" s="325" t="s">
        <v>59</v>
      </c>
      <c r="AH31" s="322"/>
      <c r="AI31" s="322"/>
      <c r="AJ31" s="322" t="s">
        <v>90</v>
      </c>
      <c r="AK31" s="322"/>
    </row>
    <row r="32" spans="1:37" s="2" customFormat="1">
      <c r="A32" s="317">
        <v>3</v>
      </c>
      <c r="B32" s="310">
        <v>10008993193</v>
      </c>
      <c r="C32" s="318" t="s">
        <v>473</v>
      </c>
      <c r="D32" s="318" t="s">
        <v>472</v>
      </c>
      <c r="E32" s="312" t="s">
        <v>595</v>
      </c>
      <c r="F32" s="609" t="s">
        <v>429</v>
      </c>
      <c r="G32" s="318" t="s">
        <v>161</v>
      </c>
      <c r="H32" s="309" t="s">
        <v>52</v>
      </c>
      <c r="I32" s="614"/>
      <c r="J32" s="614"/>
      <c r="K32" s="614"/>
      <c r="L32" s="614">
        <v>1</v>
      </c>
      <c r="M32" s="614">
        <v>1</v>
      </c>
      <c r="N32" s="614">
        <v>1</v>
      </c>
      <c r="O32" s="614">
        <v>1</v>
      </c>
      <c r="P32" s="317"/>
      <c r="Q32" s="317"/>
      <c r="R32" s="317"/>
      <c r="S32" s="317"/>
      <c r="T32" s="317"/>
      <c r="U32" s="317"/>
      <c r="V32" s="317"/>
      <c r="W32" s="317"/>
      <c r="X32" s="610"/>
      <c r="Y32" s="315"/>
      <c r="Z32" s="315"/>
      <c r="AA32" s="316"/>
      <c r="AB32" s="324">
        <v>30</v>
      </c>
      <c r="AC32" s="327" t="s">
        <v>253</v>
      </c>
      <c r="AD32" s="327" t="s">
        <v>252</v>
      </c>
      <c r="AE32" s="326">
        <v>10046081549</v>
      </c>
      <c r="AF32" s="326" t="s">
        <v>237</v>
      </c>
      <c r="AG32" s="325" t="s">
        <v>95</v>
      </c>
      <c r="AH32" s="322"/>
      <c r="AI32" s="322"/>
      <c r="AJ32" s="322" t="s">
        <v>90</v>
      </c>
      <c r="AK32" s="322"/>
    </row>
    <row r="33" spans="1:37" s="2" customFormat="1">
      <c r="A33" s="317">
        <v>4</v>
      </c>
      <c r="B33" s="310">
        <v>10010747883</v>
      </c>
      <c r="C33" s="318" t="s">
        <v>471</v>
      </c>
      <c r="D33" s="318" t="s">
        <v>470</v>
      </c>
      <c r="E33" s="312" t="s">
        <v>595</v>
      </c>
      <c r="F33" s="609" t="s">
        <v>429</v>
      </c>
      <c r="G33" s="318" t="s">
        <v>161</v>
      </c>
      <c r="H33" s="309" t="s">
        <v>52</v>
      </c>
      <c r="I33" s="614"/>
      <c r="J33" s="614"/>
      <c r="K33" s="614"/>
      <c r="L33" s="614">
        <v>1</v>
      </c>
      <c r="M33" s="614">
        <v>1</v>
      </c>
      <c r="N33" s="614">
        <v>1</v>
      </c>
      <c r="O33" s="614">
        <v>1</v>
      </c>
      <c r="P33" s="317"/>
      <c r="Q33" s="317"/>
      <c r="R33" s="317"/>
      <c r="S33" s="317"/>
      <c r="T33" s="317"/>
      <c r="U33" s="317"/>
      <c r="V33" s="317"/>
      <c r="W33" s="317"/>
      <c r="X33" s="610"/>
      <c r="Y33" s="315"/>
      <c r="Z33" s="315"/>
      <c r="AA33" s="316"/>
      <c r="AB33" s="324">
        <v>41</v>
      </c>
      <c r="AC33" s="327" t="s">
        <v>251</v>
      </c>
      <c r="AD33" s="327" t="s">
        <v>250</v>
      </c>
      <c r="AE33" s="326">
        <v>10047309510</v>
      </c>
      <c r="AF33" s="326" t="s">
        <v>237</v>
      </c>
      <c r="AG33" s="325" t="s">
        <v>60</v>
      </c>
      <c r="AH33" s="322"/>
      <c r="AI33" s="322"/>
      <c r="AJ33" s="322" t="s">
        <v>90</v>
      </c>
      <c r="AK33" s="322"/>
    </row>
    <row r="34" spans="1:37" s="2" customFormat="1">
      <c r="A34" s="317">
        <v>5</v>
      </c>
      <c r="B34" s="310">
        <v>10010605720</v>
      </c>
      <c r="C34" s="318" t="s">
        <v>469</v>
      </c>
      <c r="D34" s="318" t="s">
        <v>190</v>
      </c>
      <c r="E34" s="312" t="s">
        <v>595</v>
      </c>
      <c r="F34" s="609" t="s">
        <v>429</v>
      </c>
      <c r="G34" s="318" t="s">
        <v>161</v>
      </c>
      <c r="H34" s="309" t="s">
        <v>52</v>
      </c>
      <c r="I34" s="614"/>
      <c r="J34" s="614"/>
      <c r="K34" s="614"/>
      <c r="L34" s="614">
        <v>1</v>
      </c>
      <c r="M34" s="614">
        <v>1</v>
      </c>
      <c r="N34" s="614">
        <v>1</v>
      </c>
      <c r="O34" s="614">
        <v>1</v>
      </c>
      <c r="P34" s="317">
        <v>1</v>
      </c>
      <c r="Q34" s="317"/>
      <c r="R34" s="317"/>
      <c r="S34" s="317"/>
      <c r="T34" s="317"/>
      <c r="U34" s="317"/>
      <c r="V34" s="317"/>
      <c r="W34" s="317"/>
      <c r="X34" s="610"/>
      <c r="Y34" s="315"/>
      <c r="Z34" s="315"/>
      <c r="AA34" s="316"/>
      <c r="AB34" s="324">
        <v>42</v>
      </c>
      <c r="AC34" s="327" t="s">
        <v>249</v>
      </c>
      <c r="AD34" s="327" t="s">
        <v>248</v>
      </c>
      <c r="AE34" s="326">
        <v>10059225554</v>
      </c>
      <c r="AF34" s="326" t="s">
        <v>237</v>
      </c>
      <c r="AG34" s="325" t="s">
        <v>60</v>
      </c>
      <c r="AH34" s="322"/>
      <c r="AI34" s="322"/>
      <c r="AJ34" s="322" t="s">
        <v>90</v>
      </c>
      <c r="AK34" s="322"/>
    </row>
    <row r="35" spans="1:37" s="2" customFormat="1">
      <c r="A35" s="317">
        <v>14</v>
      </c>
      <c r="B35" s="310">
        <v>10009166581</v>
      </c>
      <c r="C35" s="318" t="s">
        <v>596</v>
      </c>
      <c r="D35" s="318" t="s">
        <v>466</v>
      </c>
      <c r="E35" s="312" t="s">
        <v>156</v>
      </c>
      <c r="F35" s="609"/>
      <c r="G35" s="318" t="s">
        <v>161</v>
      </c>
      <c r="H35" s="309" t="s">
        <v>52</v>
      </c>
      <c r="I35" s="614"/>
      <c r="J35" s="614"/>
      <c r="K35" s="614"/>
      <c r="L35" s="614">
        <v>1</v>
      </c>
      <c r="M35" s="614">
        <v>1</v>
      </c>
      <c r="N35" s="614">
        <v>1</v>
      </c>
      <c r="O35" s="614">
        <v>1</v>
      </c>
      <c r="P35" s="317"/>
      <c r="Q35" s="317"/>
      <c r="R35" s="317"/>
      <c r="S35" s="317"/>
      <c r="T35" s="317"/>
      <c r="U35" s="317"/>
      <c r="V35" s="317"/>
      <c r="W35" s="317"/>
      <c r="X35" s="610"/>
      <c r="Y35" s="315"/>
      <c r="Z35" s="315"/>
      <c r="AA35" s="316"/>
      <c r="AB35" s="324">
        <v>47</v>
      </c>
      <c r="AC35" s="327" t="s">
        <v>487</v>
      </c>
      <c r="AD35" s="327" t="s">
        <v>486</v>
      </c>
      <c r="AE35" s="326">
        <v>10036590000</v>
      </c>
      <c r="AF35" s="326" t="s">
        <v>237</v>
      </c>
      <c r="AG35" s="325" t="s">
        <v>484</v>
      </c>
      <c r="AH35" s="322"/>
      <c r="AI35" s="322"/>
      <c r="AJ35" s="322" t="s">
        <v>90</v>
      </c>
      <c r="AK35" s="322"/>
    </row>
    <row r="36" spans="1:37" s="2" customFormat="1">
      <c r="A36" s="317">
        <v>15</v>
      </c>
      <c r="B36" s="310" t="s">
        <v>465</v>
      </c>
      <c r="C36" s="318" t="s">
        <v>464</v>
      </c>
      <c r="D36" s="318" t="s">
        <v>463</v>
      </c>
      <c r="E36" s="312" t="s">
        <v>156</v>
      </c>
      <c r="F36" s="609"/>
      <c r="G36" s="318" t="s">
        <v>161</v>
      </c>
      <c r="H36" s="309" t="s">
        <v>52</v>
      </c>
      <c r="I36" s="614"/>
      <c r="J36" s="614"/>
      <c r="K36" s="614"/>
      <c r="L36" s="614">
        <v>1</v>
      </c>
      <c r="M36" s="614">
        <v>1</v>
      </c>
      <c r="N36" s="614">
        <v>1</v>
      </c>
      <c r="O36" s="614">
        <v>1</v>
      </c>
      <c r="P36" s="317"/>
      <c r="Q36" s="317"/>
      <c r="R36" s="317"/>
      <c r="S36" s="317"/>
      <c r="T36" s="317"/>
      <c r="U36" s="317"/>
      <c r="V36" s="317"/>
      <c r="W36" s="317"/>
      <c r="X36" s="610"/>
      <c r="Y36" s="315"/>
      <c r="Z36" s="315"/>
      <c r="AA36" s="316"/>
      <c r="AB36" s="324">
        <v>48</v>
      </c>
      <c r="AC36" s="327" t="s">
        <v>247</v>
      </c>
      <c r="AD36" s="327" t="s">
        <v>246</v>
      </c>
      <c r="AE36" s="326">
        <v>10047307991</v>
      </c>
      <c r="AF36" s="326" t="s">
        <v>237</v>
      </c>
      <c r="AG36" s="325" t="s">
        <v>242</v>
      </c>
      <c r="AH36" s="322"/>
      <c r="AI36" s="322"/>
      <c r="AJ36" s="322" t="s">
        <v>90</v>
      </c>
      <c r="AK36" s="322"/>
    </row>
    <row r="37" spans="1:37" s="2" customFormat="1">
      <c r="A37" s="317">
        <v>18</v>
      </c>
      <c r="B37" s="310" t="s">
        <v>462</v>
      </c>
      <c r="C37" s="318" t="s">
        <v>461</v>
      </c>
      <c r="D37" s="318" t="s">
        <v>460</v>
      </c>
      <c r="E37" s="312" t="s">
        <v>164</v>
      </c>
      <c r="F37" s="609"/>
      <c r="G37" s="318" t="s">
        <v>161</v>
      </c>
      <c r="H37" s="309" t="s">
        <v>157</v>
      </c>
      <c r="I37" s="614"/>
      <c r="J37" s="614"/>
      <c r="K37" s="614"/>
      <c r="L37" s="614">
        <v>1</v>
      </c>
      <c r="M37" s="614">
        <v>1</v>
      </c>
      <c r="N37" s="614">
        <v>1</v>
      </c>
      <c r="O37" s="614"/>
      <c r="P37" s="317"/>
      <c r="Q37" s="317"/>
      <c r="R37" s="317"/>
      <c r="S37" s="317"/>
      <c r="T37" s="317"/>
      <c r="U37" s="317"/>
      <c r="V37" s="317"/>
      <c r="W37" s="317"/>
      <c r="X37" s="610"/>
      <c r="Y37" s="315"/>
      <c r="Z37" s="315"/>
      <c r="AA37" s="316"/>
      <c r="AB37" s="324">
        <v>49</v>
      </c>
      <c r="AC37" s="327" t="s">
        <v>245</v>
      </c>
      <c r="AD37" s="327" t="s">
        <v>244</v>
      </c>
      <c r="AE37" s="326">
        <v>10046331224</v>
      </c>
      <c r="AF37" s="326" t="s">
        <v>237</v>
      </c>
      <c r="AG37" s="325" t="s">
        <v>242</v>
      </c>
      <c r="AH37" s="322"/>
      <c r="AI37" s="322"/>
      <c r="AJ37" s="322" t="s">
        <v>90</v>
      </c>
      <c r="AK37" s="322"/>
    </row>
    <row r="38" spans="1:37" s="2" customFormat="1">
      <c r="A38" s="317">
        <v>19</v>
      </c>
      <c r="B38" s="310" t="s">
        <v>459</v>
      </c>
      <c r="C38" s="318" t="s">
        <v>458</v>
      </c>
      <c r="D38" s="318" t="s">
        <v>457</v>
      </c>
      <c r="E38" s="312" t="s">
        <v>164</v>
      </c>
      <c r="F38" s="609"/>
      <c r="G38" s="318" t="s">
        <v>161</v>
      </c>
      <c r="H38" s="309" t="s">
        <v>435</v>
      </c>
      <c r="I38" s="614"/>
      <c r="J38" s="614"/>
      <c r="K38" s="614"/>
      <c r="L38" s="614">
        <v>1</v>
      </c>
      <c r="M38" s="614">
        <v>1</v>
      </c>
      <c r="N38" s="614">
        <v>1</v>
      </c>
      <c r="O38" s="614"/>
      <c r="P38" s="317"/>
      <c r="Q38" s="317"/>
      <c r="R38" s="317"/>
      <c r="S38" s="317"/>
      <c r="T38" s="317"/>
      <c r="U38" s="317"/>
      <c r="V38" s="317"/>
      <c r="W38" s="317"/>
      <c r="X38" s="610"/>
      <c r="Y38" s="315"/>
      <c r="Z38" s="315"/>
      <c r="AA38" s="316"/>
      <c r="AB38" s="324">
        <v>50</v>
      </c>
      <c r="AC38" s="327" t="s">
        <v>243</v>
      </c>
      <c r="AD38" s="327" t="s">
        <v>190</v>
      </c>
      <c r="AE38" s="326">
        <v>10047373366</v>
      </c>
      <c r="AF38" s="326" t="s">
        <v>237</v>
      </c>
      <c r="AG38" s="325" t="s">
        <v>242</v>
      </c>
      <c r="AH38" s="322"/>
      <c r="AI38" s="322"/>
      <c r="AJ38" s="322" t="s">
        <v>90</v>
      </c>
      <c r="AK38" s="322"/>
    </row>
    <row r="39" spans="1:37" s="2" customFormat="1">
      <c r="A39" s="317">
        <v>26</v>
      </c>
      <c r="B39" s="310">
        <v>10008680672</v>
      </c>
      <c r="C39" s="318" t="s">
        <v>456</v>
      </c>
      <c r="D39" s="318" t="s">
        <v>597</v>
      </c>
      <c r="E39" s="312" t="s">
        <v>598</v>
      </c>
      <c r="F39" s="609"/>
      <c r="G39" s="318" t="s">
        <v>161</v>
      </c>
      <c r="H39" s="309" t="s">
        <v>157</v>
      </c>
      <c r="I39" s="614"/>
      <c r="J39" s="614"/>
      <c r="K39" s="614"/>
      <c r="L39" s="614">
        <v>1</v>
      </c>
      <c r="M39" s="614">
        <v>1</v>
      </c>
      <c r="N39" s="614">
        <v>1</v>
      </c>
      <c r="O39" s="614">
        <v>1</v>
      </c>
      <c r="P39" s="317"/>
      <c r="Q39" s="317"/>
      <c r="R39" s="317"/>
      <c r="S39" s="317"/>
      <c r="T39" s="317"/>
      <c r="U39" s="317"/>
      <c r="V39" s="317"/>
      <c r="W39" s="317"/>
      <c r="X39" s="610"/>
      <c r="Y39" s="315"/>
      <c r="Z39" s="315"/>
      <c r="AA39" s="316"/>
      <c r="AB39" s="324">
        <v>80</v>
      </c>
      <c r="AC39" s="327" t="s">
        <v>241</v>
      </c>
      <c r="AD39" s="327" t="s">
        <v>240</v>
      </c>
      <c r="AE39" s="326">
        <v>10048179880</v>
      </c>
      <c r="AF39" s="326" t="s">
        <v>237</v>
      </c>
      <c r="AG39" s="325" t="s">
        <v>93</v>
      </c>
      <c r="AH39" s="322"/>
      <c r="AI39" s="322"/>
      <c r="AJ39" s="322" t="s">
        <v>90</v>
      </c>
      <c r="AK39" s="322"/>
    </row>
    <row r="40" spans="1:37" s="2" customFormat="1">
      <c r="A40" s="317">
        <v>27</v>
      </c>
      <c r="B40" s="310">
        <v>10004709938</v>
      </c>
      <c r="C40" s="318" t="s">
        <v>454</v>
      </c>
      <c r="D40" s="318" t="s">
        <v>599</v>
      </c>
      <c r="E40" s="312" t="s">
        <v>598</v>
      </c>
      <c r="F40" s="609"/>
      <c r="G40" s="318" t="s">
        <v>161</v>
      </c>
      <c r="H40" s="309" t="s">
        <v>157</v>
      </c>
      <c r="I40" s="614"/>
      <c r="J40" s="614"/>
      <c r="K40" s="614"/>
      <c r="L40" s="614">
        <v>1</v>
      </c>
      <c r="M40" s="614">
        <v>1</v>
      </c>
      <c r="N40" s="614">
        <v>1</v>
      </c>
      <c r="O40" s="614">
        <v>1</v>
      </c>
      <c r="P40" s="317"/>
      <c r="Q40" s="317"/>
      <c r="R40" s="317"/>
      <c r="S40" s="317"/>
      <c r="T40" s="317"/>
      <c r="U40" s="317"/>
      <c r="V40" s="317"/>
      <c r="W40" s="317"/>
      <c r="X40" s="610"/>
      <c r="Y40" s="315"/>
      <c r="Z40" s="315"/>
      <c r="AA40" s="316"/>
      <c r="AB40" s="324">
        <v>81</v>
      </c>
      <c r="AC40" s="327" t="s">
        <v>576</v>
      </c>
      <c r="AD40" s="327" t="s">
        <v>493</v>
      </c>
      <c r="AE40" s="326">
        <v>10047218873</v>
      </c>
      <c r="AF40" s="326" t="s">
        <v>237</v>
      </c>
      <c r="AG40" s="325" t="s">
        <v>577</v>
      </c>
      <c r="AH40" s="322"/>
      <c r="AI40" s="322"/>
      <c r="AJ40" s="322" t="s">
        <v>90</v>
      </c>
      <c r="AK40" s="322"/>
    </row>
    <row r="41" spans="1:37" s="2" customFormat="1">
      <c r="A41" s="317">
        <v>29</v>
      </c>
      <c r="B41" s="310">
        <v>10006891630</v>
      </c>
      <c r="C41" s="318" t="s">
        <v>452</v>
      </c>
      <c r="D41" s="318" t="s">
        <v>600</v>
      </c>
      <c r="E41" s="312" t="s">
        <v>598</v>
      </c>
      <c r="F41" s="609"/>
      <c r="G41" s="318" t="s">
        <v>161</v>
      </c>
      <c r="H41" s="309" t="s">
        <v>157</v>
      </c>
      <c r="I41" s="614"/>
      <c r="J41" s="614"/>
      <c r="K41" s="614"/>
      <c r="L41" s="614">
        <v>1</v>
      </c>
      <c r="M41" s="614">
        <v>1</v>
      </c>
      <c r="N41" s="614">
        <v>1</v>
      </c>
      <c r="O41" s="614">
        <v>1</v>
      </c>
      <c r="P41" s="317"/>
      <c r="Q41" s="317"/>
      <c r="R41" s="317"/>
      <c r="S41" s="317"/>
      <c r="T41" s="317"/>
      <c r="U41" s="317"/>
      <c r="V41" s="317"/>
      <c r="W41" s="317"/>
      <c r="X41" s="610"/>
      <c r="Y41" s="315"/>
      <c r="Z41" s="315"/>
      <c r="AA41" s="316"/>
      <c r="AB41" s="324">
        <v>89</v>
      </c>
      <c r="AC41" s="327" t="s">
        <v>239</v>
      </c>
      <c r="AD41" s="327" t="s">
        <v>238</v>
      </c>
      <c r="AE41" s="326">
        <v>10047396204</v>
      </c>
      <c r="AF41" s="326" t="s">
        <v>237</v>
      </c>
      <c r="AG41" s="325" t="s">
        <v>236</v>
      </c>
      <c r="AH41" s="322"/>
      <c r="AI41" s="322"/>
      <c r="AJ41" s="322" t="s">
        <v>90</v>
      </c>
      <c r="AK41" s="322"/>
    </row>
    <row r="42" spans="1:37" s="2" customFormat="1">
      <c r="A42" s="317">
        <v>32</v>
      </c>
      <c r="B42" s="310" t="s">
        <v>449</v>
      </c>
      <c r="C42" s="318" t="s">
        <v>448</v>
      </c>
      <c r="D42" s="318" t="s">
        <v>447</v>
      </c>
      <c r="E42" s="312" t="s">
        <v>558</v>
      </c>
      <c r="F42" s="609" t="s">
        <v>445</v>
      </c>
      <c r="G42" s="318" t="s">
        <v>161</v>
      </c>
      <c r="H42" s="309" t="s">
        <v>402</v>
      </c>
      <c r="I42" s="614"/>
      <c r="J42" s="614"/>
      <c r="K42" s="614"/>
      <c r="L42" s="614"/>
      <c r="M42" s="614"/>
      <c r="N42" s="614">
        <v>1</v>
      </c>
      <c r="O42" s="614"/>
      <c r="P42" s="317"/>
      <c r="Q42" s="317"/>
      <c r="R42" s="317"/>
      <c r="S42" s="317"/>
      <c r="T42" s="317"/>
      <c r="U42" s="317"/>
      <c r="V42" s="317"/>
      <c r="W42" s="317"/>
      <c r="X42" s="610"/>
      <c r="Y42" s="315"/>
      <c r="Z42" s="315"/>
      <c r="AA42" s="316"/>
      <c r="AB42" s="316"/>
      <c r="AC42" s="316"/>
      <c r="AD42" s="316"/>
      <c r="AE42" s="316"/>
    </row>
    <row r="43" spans="1:37" s="2" customFormat="1" ht="13.5" thickBot="1">
      <c r="A43" s="317">
        <v>37</v>
      </c>
      <c r="B43" s="310">
        <v>10003096304</v>
      </c>
      <c r="C43" s="318" t="s">
        <v>350</v>
      </c>
      <c r="D43" s="318" t="s">
        <v>194</v>
      </c>
      <c r="E43" s="312" t="s">
        <v>595</v>
      </c>
      <c r="F43" s="609" t="s">
        <v>434</v>
      </c>
      <c r="G43" s="318" t="s">
        <v>161</v>
      </c>
      <c r="H43" s="309" t="s">
        <v>51</v>
      </c>
      <c r="I43" s="614"/>
      <c r="J43" s="614"/>
      <c r="K43" s="614"/>
      <c r="L43" s="614">
        <v>1</v>
      </c>
      <c r="M43" s="614"/>
      <c r="N43" s="614">
        <v>1</v>
      </c>
      <c r="O43" s="614">
        <v>1</v>
      </c>
      <c r="P43" s="317"/>
      <c r="Q43" s="317"/>
      <c r="R43" s="317"/>
      <c r="S43" s="317"/>
      <c r="T43" s="317"/>
      <c r="U43" s="317"/>
      <c r="V43" s="317"/>
      <c r="W43" s="317"/>
      <c r="X43" s="610"/>
      <c r="Y43" s="315"/>
      <c r="Z43" s="315"/>
      <c r="AA43" s="316"/>
      <c r="AB43" s="316"/>
      <c r="AC43" s="316"/>
      <c r="AD43" s="316"/>
      <c r="AE43" s="316"/>
    </row>
    <row r="44" spans="1:37" s="2" customFormat="1" ht="21" thickBot="1">
      <c r="A44" s="317">
        <v>38</v>
      </c>
      <c r="B44" s="310">
        <v>10002279985</v>
      </c>
      <c r="C44" s="318" t="s">
        <v>444</v>
      </c>
      <c r="D44" s="318" t="s">
        <v>190</v>
      </c>
      <c r="E44" s="312" t="s">
        <v>595</v>
      </c>
      <c r="F44" s="609" t="s">
        <v>434</v>
      </c>
      <c r="G44" s="318" t="s">
        <v>161</v>
      </c>
      <c r="H44" s="309" t="s">
        <v>51</v>
      </c>
      <c r="I44" s="614"/>
      <c r="J44" s="614"/>
      <c r="K44" s="614"/>
      <c r="L44" s="614">
        <v>1</v>
      </c>
      <c r="M44" s="614">
        <v>1</v>
      </c>
      <c r="N44" s="614">
        <v>1</v>
      </c>
      <c r="O44" s="614">
        <v>1</v>
      </c>
      <c r="P44" s="317"/>
      <c r="Q44" s="317"/>
      <c r="R44" s="317"/>
      <c r="S44" s="317"/>
      <c r="T44" s="317"/>
      <c r="U44" s="317"/>
      <c r="V44" s="317"/>
      <c r="W44" s="317"/>
      <c r="X44" s="610"/>
      <c r="Y44" s="315"/>
      <c r="Z44" s="315"/>
      <c r="AA44" s="316"/>
      <c r="AB44" s="476" t="s">
        <v>539</v>
      </c>
      <c r="AC44" s="476"/>
      <c r="AD44" s="476"/>
      <c r="AE44" s="476"/>
      <c r="AF44" s="476"/>
      <c r="AG44" s="477"/>
      <c r="AH44" s="478" t="s">
        <v>272</v>
      </c>
      <c r="AI44" s="480" t="s">
        <v>271</v>
      </c>
      <c r="AJ44" s="480" t="s">
        <v>270</v>
      </c>
      <c r="AK44" s="473" t="s">
        <v>269</v>
      </c>
    </row>
    <row r="45" spans="1:37" s="2" customFormat="1" ht="16.5" thickBot="1">
      <c r="A45" s="317">
        <v>39</v>
      </c>
      <c r="B45" s="310">
        <v>10007503437</v>
      </c>
      <c r="C45" s="318" t="s">
        <v>443</v>
      </c>
      <c r="D45" s="318" t="s">
        <v>442</v>
      </c>
      <c r="E45" s="312" t="s">
        <v>595</v>
      </c>
      <c r="F45" s="609" t="s">
        <v>434</v>
      </c>
      <c r="G45" s="318" t="s">
        <v>161</v>
      </c>
      <c r="H45" s="309" t="s">
        <v>51</v>
      </c>
      <c r="I45" s="614"/>
      <c r="J45" s="614"/>
      <c r="K45" s="614"/>
      <c r="L45" s="614">
        <v>1</v>
      </c>
      <c r="M45" s="614">
        <v>1</v>
      </c>
      <c r="N45" s="614">
        <v>1</v>
      </c>
      <c r="O45" s="614">
        <v>1</v>
      </c>
      <c r="P45" s="317"/>
      <c r="Q45" s="317"/>
      <c r="R45" s="317"/>
      <c r="S45" s="317"/>
      <c r="T45" s="317"/>
      <c r="U45" s="317"/>
      <c r="V45" s="317"/>
      <c r="W45" s="317"/>
      <c r="X45" s="610"/>
      <c r="Y45" s="315"/>
      <c r="Z45" s="315"/>
      <c r="AA45" s="316"/>
      <c r="AB45" s="339" t="s">
        <v>268</v>
      </c>
      <c r="AC45" s="340" t="s">
        <v>136</v>
      </c>
      <c r="AD45" s="340" t="s">
        <v>148</v>
      </c>
      <c r="AE45" s="339" t="s">
        <v>267</v>
      </c>
      <c r="AF45" s="339" t="s">
        <v>266</v>
      </c>
      <c r="AG45" s="338" t="s">
        <v>265</v>
      </c>
      <c r="AH45" s="479"/>
      <c r="AI45" s="481"/>
      <c r="AJ45" s="481"/>
      <c r="AK45" s="474"/>
    </row>
    <row r="46" spans="1:37" s="2" customFormat="1" ht="16.5" thickBot="1">
      <c r="A46" s="317">
        <v>40</v>
      </c>
      <c r="B46" s="310">
        <v>10009502748</v>
      </c>
      <c r="C46" s="318" t="s">
        <v>441</v>
      </c>
      <c r="D46" s="318" t="s">
        <v>440</v>
      </c>
      <c r="E46" s="312" t="s">
        <v>595</v>
      </c>
      <c r="F46" s="609" t="s">
        <v>434</v>
      </c>
      <c r="G46" s="318" t="s">
        <v>161</v>
      </c>
      <c r="H46" s="309" t="s">
        <v>435</v>
      </c>
      <c r="I46" s="614"/>
      <c r="J46" s="614"/>
      <c r="K46" s="614"/>
      <c r="L46" s="614"/>
      <c r="M46" s="614">
        <v>1</v>
      </c>
      <c r="N46" s="614"/>
      <c r="O46" s="614">
        <v>1</v>
      </c>
      <c r="P46" s="317"/>
      <c r="Q46" s="317"/>
      <c r="R46" s="317"/>
      <c r="S46" s="317"/>
      <c r="T46" s="317"/>
      <c r="U46" s="317"/>
      <c r="V46" s="317"/>
      <c r="W46" s="317"/>
      <c r="X46" s="610"/>
      <c r="Y46" s="315"/>
      <c r="Z46" s="315"/>
      <c r="AA46" s="316"/>
      <c r="AB46" s="336"/>
      <c r="AC46" s="337"/>
      <c r="AD46" s="337"/>
      <c r="AE46" s="336"/>
      <c r="AF46" s="336"/>
      <c r="AG46" s="335"/>
      <c r="AH46" s="334">
        <v>1</v>
      </c>
      <c r="AI46" s="333">
        <v>3</v>
      </c>
      <c r="AJ46" s="333">
        <v>4</v>
      </c>
      <c r="AK46" s="333">
        <v>5</v>
      </c>
    </row>
    <row r="47" spans="1:37" s="2" customFormat="1">
      <c r="A47" s="317">
        <v>41</v>
      </c>
      <c r="B47" s="310">
        <v>10010770822</v>
      </c>
      <c r="C47" s="318" t="s">
        <v>439</v>
      </c>
      <c r="D47" s="318" t="s">
        <v>190</v>
      </c>
      <c r="E47" s="312" t="s">
        <v>595</v>
      </c>
      <c r="F47" s="609" t="s">
        <v>434</v>
      </c>
      <c r="G47" s="318" t="s">
        <v>161</v>
      </c>
      <c r="H47" s="309" t="s">
        <v>435</v>
      </c>
      <c r="I47" s="614"/>
      <c r="J47" s="614"/>
      <c r="K47" s="614"/>
      <c r="L47" s="614">
        <v>1</v>
      </c>
      <c r="M47" s="614"/>
      <c r="N47" s="614"/>
      <c r="O47" s="614">
        <v>1</v>
      </c>
      <c r="P47" s="317"/>
      <c r="Q47" s="317"/>
      <c r="R47" s="317"/>
      <c r="S47" s="317"/>
      <c r="T47" s="317"/>
      <c r="U47" s="317"/>
      <c r="V47" s="317"/>
      <c r="W47" s="317"/>
      <c r="X47" s="610"/>
      <c r="Y47" s="315"/>
      <c r="Z47" s="315"/>
      <c r="AA47" s="316"/>
      <c r="AB47" s="324">
        <v>13</v>
      </c>
      <c r="AC47" s="325" t="s">
        <v>538</v>
      </c>
      <c r="AD47" s="325" t="s">
        <v>419</v>
      </c>
      <c r="AE47" s="326">
        <v>10047208163</v>
      </c>
      <c r="AF47" s="329" t="s">
        <v>501</v>
      </c>
      <c r="AG47" s="325" t="s">
        <v>533</v>
      </c>
      <c r="AH47" s="324" t="s">
        <v>90</v>
      </c>
      <c r="AI47" s="324"/>
      <c r="AJ47" s="324"/>
      <c r="AK47" s="324"/>
    </row>
    <row r="48" spans="1:37" s="2" customFormat="1">
      <c r="A48" s="317">
        <v>42</v>
      </c>
      <c r="B48" s="310">
        <v>10010170129</v>
      </c>
      <c r="C48" s="318" t="s">
        <v>438</v>
      </c>
      <c r="D48" s="318" t="s">
        <v>244</v>
      </c>
      <c r="E48" s="312" t="s">
        <v>595</v>
      </c>
      <c r="F48" s="609" t="s">
        <v>434</v>
      </c>
      <c r="G48" s="318" t="s">
        <v>161</v>
      </c>
      <c r="H48" s="309" t="s">
        <v>435</v>
      </c>
      <c r="I48" s="614"/>
      <c r="J48" s="614"/>
      <c r="K48" s="614"/>
      <c r="L48" s="614"/>
      <c r="M48" s="614"/>
      <c r="N48" s="614"/>
      <c r="O48" s="614">
        <v>1</v>
      </c>
      <c r="P48" s="317"/>
      <c r="Q48" s="317"/>
      <c r="R48" s="317"/>
      <c r="S48" s="317"/>
      <c r="T48" s="317"/>
      <c r="U48" s="317"/>
      <c r="V48" s="317"/>
      <c r="W48" s="317"/>
      <c r="X48" s="610"/>
      <c r="Y48" s="315"/>
      <c r="Z48" s="315"/>
      <c r="AA48" s="316"/>
      <c r="AB48" s="322">
        <v>14</v>
      </c>
      <c r="AC48" s="325" t="s">
        <v>534</v>
      </c>
      <c r="AD48" s="327" t="s">
        <v>244</v>
      </c>
      <c r="AE48" s="326">
        <v>10047400547</v>
      </c>
      <c r="AF48" s="329" t="s">
        <v>501</v>
      </c>
      <c r="AG48" s="325" t="s">
        <v>533</v>
      </c>
      <c r="AH48" s="322" t="s">
        <v>90</v>
      </c>
      <c r="AI48" s="322"/>
      <c r="AJ48" s="322"/>
      <c r="AK48" s="322"/>
    </row>
    <row r="49" spans="1:37" s="2" customFormat="1">
      <c r="A49" s="317">
        <v>43</v>
      </c>
      <c r="B49" s="310">
        <v>10008988648</v>
      </c>
      <c r="C49" s="318" t="s">
        <v>437</v>
      </c>
      <c r="D49" s="318" t="s">
        <v>436</v>
      </c>
      <c r="E49" s="312" t="s">
        <v>595</v>
      </c>
      <c r="F49" s="609" t="s">
        <v>434</v>
      </c>
      <c r="G49" s="318" t="s">
        <v>161</v>
      </c>
      <c r="H49" s="309" t="s">
        <v>435</v>
      </c>
      <c r="I49" s="614"/>
      <c r="J49" s="614"/>
      <c r="K49" s="614"/>
      <c r="L49" s="614">
        <v>1</v>
      </c>
      <c r="M49" s="614">
        <v>1</v>
      </c>
      <c r="N49" s="614">
        <v>1</v>
      </c>
      <c r="O49" s="614">
        <v>1</v>
      </c>
      <c r="P49" s="317"/>
      <c r="Q49" s="317"/>
      <c r="R49" s="317"/>
      <c r="S49" s="317"/>
      <c r="T49" s="317"/>
      <c r="U49" s="317"/>
      <c r="V49" s="317"/>
      <c r="W49" s="317"/>
      <c r="X49" s="610"/>
      <c r="Y49" s="315"/>
      <c r="Z49" s="315"/>
      <c r="AA49" s="316"/>
      <c r="AB49" s="322">
        <v>15</v>
      </c>
      <c r="AC49" s="325" t="s">
        <v>537</v>
      </c>
      <c r="AD49" s="327" t="s">
        <v>536</v>
      </c>
      <c r="AE49" s="326">
        <v>10047443589</v>
      </c>
      <c r="AF49" s="329" t="s">
        <v>501</v>
      </c>
      <c r="AG49" s="325" t="s">
        <v>533</v>
      </c>
      <c r="AH49" s="322" t="s">
        <v>90</v>
      </c>
      <c r="AI49" s="322"/>
      <c r="AJ49" s="322"/>
      <c r="AK49" s="322"/>
    </row>
    <row r="50" spans="1:37" s="2" customFormat="1">
      <c r="A50" s="317">
        <v>49</v>
      </c>
      <c r="B50" s="310">
        <v>10007499191</v>
      </c>
      <c r="C50" s="318" t="s">
        <v>433</v>
      </c>
      <c r="D50" s="318" t="s">
        <v>432</v>
      </c>
      <c r="E50" s="312" t="s">
        <v>216</v>
      </c>
      <c r="F50" s="609" t="s">
        <v>429</v>
      </c>
      <c r="G50" s="318" t="s">
        <v>161</v>
      </c>
      <c r="H50" s="309" t="s">
        <v>402</v>
      </c>
      <c r="I50" s="614"/>
      <c r="J50" s="614"/>
      <c r="K50" s="614"/>
      <c r="L50" s="614">
        <v>1</v>
      </c>
      <c r="M50" s="614">
        <v>1</v>
      </c>
      <c r="N50" s="614">
        <v>1</v>
      </c>
      <c r="O50" s="614">
        <v>1</v>
      </c>
      <c r="P50" s="317"/>
      <c r="Q50" s="317"/>
      <c r="R50" s="317"/>
      <c r="S50" s="317"/>
      <c r="T50" s="317"/>
      <c r="U50" s="317"/>
      <c r="V50" s="317"/>
      <c r="W50" s="317"/>
      <c r="X50" s="610"/>
      <c r="Y50" s="315"/>
      <c r="Z50" s="315"/>
      <c r="AA50" s="316"/>
      <c r="AB50" s="322">
        <v>16</v>
      </c>
      <c r="AC50" s="325" t="s">
        <v>535</v>
      </c>
      <c r="AD50" s="327" t="s">
        <v>521</v>
      </c>
      <c r="AE50" s="326">
        <v>10047399941</v>
      </c>
      <c r="AF50" s="329" t="s">
        <v>501</v>
      </c>
      <c r="AG50" s="325" t="s">
        <v>533</v>
      </c>
      <c r="AH50" s="322" t="s">
        <v>90</v>
      </c>
      <c r="AI50" s="322"/>
      <c r="AJ50" s="322"/>
      <c r="AK50" s="322"/>
    </row>
    <row r="51" spans="1:37" s="2" customFormat="1">
      <c r="A51" s="317">
        <v>50</v>
      </c>
      <c r="B51" s="310">
        <v>10050004793</v>
      </c>
      <c r="C51" s="318" t="s">
        <v>431</v>
      </c>
      <c r="D51" s="318" t="s">
        <v>430</v>
      </c>
      <c r="E51" s="312" t="s">
        <v>216</v>
      </c>
      <c r="F51" s="609" t="s">
        <v>429</v>
      </c>
      <c r="G51" s="318" t="s">
        <v>161</v>
      </c>
      <c r="H51" s="309" t="s">
        <v>402</v>
      </c>
      <c r="I51" s="614"/>
      <c r="J51" s="614"/>
      <c r="K51" s="614"/>
      <c r="L51" s="614">
        <v>1</v>
      </c>
      <c r="M51" s="614">
        <v>1</v>
      </c>
      <c r="N51" s="614">
        <v>1</v>
      </c>
      <c r="O51" s="614">
        <v>1</v>
      </c>
      <c r="P51" s="317"/>
      <c r="Q51" s="317"/>
      <c r="R51" s="317"/>
      <c r="S51" s="317"/>
      <c r="T51" s="317"/>
      <c r="U51" s="317"/>
      <c r="V51" s="317"/>
      <c r="W51" s="317"/>
      <c r="X51" s="610"/>
      <c r="Y51" s="315"/>
      <c r="Z51" s="315"/>
      <c r="AA51" s="316"/>
      <c r="AB51" s="322">
        <v>17</v>
      </c>
      <c r="AC51" s="325" t="s">
        <v>534</v>
      </c>
      <c r="AD51" s="327" t="s">
        <v>250</v>
      </c>
      <c r="AE51" s="326">
        <v>10047349623</v>
      </c>
      <c r="AF51" s="329" t="s">
        <v>501</v>
      </c>
      <c r="AG51" s="325" t="s">
        <v>533</v>
      </c>
      <c r="AH51" s="322" t="s">
        <v>90</v>
      </c>
      <c r="AI51" s="322"/>
      <c r="AJ51" s="322"/>
      <c r="AK51" s="322"/>
    </row>
    <row r="52" spans="1:37" s="2" customFormat="1">
      <c r="A52" s="317">
        <v>56</v>
      </c>
      <c r="B52" s="310">
        <v>10007503336</v>
      </c>
      <c r="C52" s="318" t="s">
        <v>601</v>
      </c>
      <c r="D52" s="318" t="s">
        <v>427</v>
      </c>
      <c r="E52" s="312" t="s">
        <v>595</v>
      </c>
      <c r="F52" s="609" t="s">
        <v>422</v>
      </c>
      <c r="G52" s="318" t="s">
        <v>161</v>
      </c>
      <c r="H52" s="309" t="s">
        <v>51</v>
      </c>
      <c r="I52" s="614"/>
      <c r="J52" s="614"/>
      <c r="K52" s="614"/>
      <c r="L52" s="614">
        <v>1</v>
      </c>
      <c r="M52" s="614"/>
      <c r="N52" s="614">
        <v>1</v>
      </c>
      <c r="O52" s="614">
        <v>1</v>
      </c>
      <c r="P52" s="317"/>
      <c r="Q52" s="317"/>
      <c r="R52" s="317"/>
      <c r="S52" s="317"/>
      <c r="T52" s="317"/>
      <c r="U52" s="317"/>
      <c r="V52" s="317"/>
      <c r="W52" s="317"/>
      <c r="X52" s="610"/>
      <c r="Y52" s="315"/>
      <c r="Z52" s="315"/>
      <c r="AA52" s="316"/>
      <c r="AB52" s="322">
        <v>27</v>
      </c>
      <c r="AC52" s="325" t="s">
        <v>532</v>
      </c>
      <c r="AD52" s="327" t="s">
        <v>531</v>
      </c>
      <c r="AE52" s="326">
        <v>10053903183</v>
      </c>
      <c r="AF52" s="329" t="s">
        <v>501</v>
      </c>
      <c r="AG52" s="325" t="s">
        <v>298</v>
      </c>
      <c r="AH52" s="322" t="s">
        <v>90</v>
      </c>
      <c r="AI52" s="322"/>
      <c r="AJ52" s="322"/>
      <c r="AK52" s="322"/>
    </row>
    <row r="53" spans="1:37" s="2" customFormat="1">
      <c r="A53" s="317">
        <v>57</v>
      </c>
      <c r="B53" s="310">
        <v>10006499283</v>
      </c>
      <c r="C53" s="318" t="s">
        <v>602</v>
      </c>
      <c r="D53" s="318" t="s">
        <v>425</v>
      </c>
      <c r="E53" s="312" t="s">
        <v>595</v>
      </c>
      <c r="F53" s="609" t="s">
        <v>422</v>
      </c>
      <c r="G53" s="318" t="s">
        <v>161</v>
      </c>
      <c r="H53" s="309" t="s">
        <v>51</v>
      </c>
      <c r="I53" s="614"/>
      <c r="J53" s="614"/>
      <c r="K53" s="614"/>
      <c r="L53" s="614"/>
      <c r="M53" s="614">
        <v>1</v>
      </c>
      <c r="N53" s="614">
        <v>1</v>
      </c>
      <c r="O53" s="614">
        <v>1</v>
      </c>
      <c r="P53" s="317"/>
      <c r="Q53" s="317"/>
      <c r="R53" s="317"/>
      <c r="S53" s="317"/>
      <c r="T53" s="317"/>
      <c r="U53" s="317"/>
      <c r="V53" s="317"/>
      <c r="W53" s="317"/>
      <c r="X53" s="610"/>
      <c r="Y53" s="315"/>
      <c r="Z53" s="315"/>
      <c r="AA53" s="316"/>
      <c r="AB53" s="322">
        <v>28</v>
      </c>
      <c r="AC53" s="325" t="s">
        <v>530</v>
      </c>
      <c r="AD53" s="327" t="s">
        <v>529</v>
      </c>
      <c r="AE53" s="326">
        <v>10053903789</v>
      </c>
      <c r="AF53" s="329" t="s">
        <v>501</v>
      </c>
      <c r="AG53" s="325" t="s">
        <v>298</v>
      </c>
      <c r="AH53" s="322" t="s">
        <v>90</v>
      </c>
      <c r="AI53" s="322"/>
      <c r="AJ53" s="322"/>
      <c r="AK53" s="322"/>
    </row>
    <row r="54" spans="1:37" s="2" customFormat="1">
      <c r="A54" s="317">
        <v>58</v>
      </c>
      <c r="B54" s="310">
        <v>10006187873</v>
      </c>
      <c r="C54" s="318" t="s">
        <v>664</v>
      </c>
      <c r="D54" s="318" t="s">
        <v>263</v>
      </c>
      <c r="E54" s="312" t="s">
        <v>595</v>
      </c>
      <c r="F54" s="609" t="s">
        <v>422</v>
      </c>
      <c r="G54" s="318" t="s">
        <v>161</v>
      </c>
      <c r="H54" s="309" t="s">
        <v>51</v>
      </c>
      <c r="I54" s="614"/>
      <c r="J54" s="614"/>
      <c r="K54" s="614"/>
      <c r="L54" s="614"/>
      <c r="M54" s="614"/>
      <c r="N54" s="614"/>
      <c r="O54" s="614"/>
      <c r="P54" s="317"/>
      <c r="Q54" s="317"/>
      <c r="R54" s="317"/>
      <c r="S54" s="317"/>
      <c r="T54" s="317"/>
      <c r="U54" s="317"/>
      <c r="V54" s="317"/>
      <c r="W54" s="317"/>
      <c r="X54" s="610"/>
      <c r="Y54" s="315"/>
      <c r="Z54" s="315"/>
      <c r="AA54" s="316"/>
      <c r="AB54" s="322">
        <v>29</v>
      </c>
      <c r="AC54" s="325" t="s">
        <v>528</v>
      </c>
      <c r="AD54" s="327" t="s">
        <v>527</v>
      </c>
      <c r="AE54" s="326">
        <v>10053903587</v>
      </c>
      <c r="AF54" s="329" t="s">
        <v>501</v>
      </c>
      <c r="AG54" s="325" t="s">
        <v>298</v>
      </c>
      <c r="AH54" s="322" t="s">
        <v>90</v>
      </c>
      <c r="AI54" s="322"/>
      <c r="AJ54" s="322"/>
      <c r="AK54" s="322"/>
    </row>
    <row r="55" spans="1:37" s="2" customFormat="1">
      <c r="A55" s="317">
        <v>60</v>
      </c>
      <c r="B55" s="310" t="s">
        <v>421</v>
      </c>
      <c r="C55" s="318" t="s">
        <v>420</v>
      </c>
      <c r="D55" s="318" t="s">
        <v>419</v>
      </c>
      <c r="E55" s="312" t="s">
        <v>594</v>
      </c>
      <c r="F55" s="609"/>
      <c r="G55" s="318" t="s">
        <v>161</v>
      </c>
      <c r="H55" s="309" t="s">
        <v>52</v>
      </c>
      <c r="I55" s="614"/>
      <c r="J55" s="614"/>
      <c r="K55" s="614"/>
      <c r="L55" s="614">
        <v>1</v>
      </c>
      <c r="M55" s="614">
        <v>1</v>
      </c>
      <c r="N55" s="614">
        <v>1</v>
      </c>
      <c r="O55" s="614">
        <v>1</v>
      </c>
      <c r="P55" s="317"/>
      <c r="Q55" s="317"/>
      <c r="R55" s="317"/>
      <c r="S55" s="317"/>
      <c r="T55" s="317"/>
      <c r="U55" s="317"/>
      <c r="V55" s="317"/>
      <c r="W55" s="317"/>
      <c r="X55" s="610"/>
      <c r="Y55" s="315"/>
      <c r="Z55" s="315"/>
      <c r="AA55" s="316"/>
      <c r="AB55" s="322">
        <v>33</v>
      </c>
      <c r="AC55" s="325" t="s">
        <v>526</v>
      </c>
      <c r="AD55" s="327" t="s">
        <v>525</v>
      </c>
      <c r="AE55" s="326">
        <v>10046103777</v>
      </c>
      <c r="AF55" s="329" t="s">
        <v>501</v>
      </c>
      <c r="AG55" s="325" t="s">
        <v>95</v>
      </c>
      <c r="AH55" s="322" t="s">
        <v>90</v>
      </c>
      <c r="AI55" s="322"/>
      <c r="AJ55" s="322"/>
      <c r="AK55" s="322"/>
    </row>
    <row r="56" spans="1:37" s="2" customFormat="1">
      <c r="A56" s="317">
        <v>61</v>
      </c>
      <c r="B56" s="310" t="s">
        <v>418</v>
      </c>
      <c r="C56" s="318" t="s">
        <v>417</v>
      </c>
      <c r="D56" s="318" t="s">
        <v>416</v>
      </c>
      <c r="E56" s="312" t="s">
        <v>594</v>
      </c>
      <c r="F56" s="609"/>
      <c r="G56" s="318" t="s">
        <v>161</v>
      </c>
      <c r="H56" s="309" t="s">
        <v>52</v>
      </c>
      <c r="I56" s="614"/>
      <c r="J56" s="614"/>
      <c r="K56" s="614"/>
      <c r="L56" s="614">
        <v>1</v>
      </c>
      <c r="M56" s="614">
        <v>1</v>
      </c>
      <c r="N56" s="614">
        <v>1</v>
      </c>
      <c r="O56" s="614">
        <v>1</v>
      </c>
      <c r="P56" s="317"/>
      <c r="Q56" s="317"/>
      <c r="R56" s="317"/>
      <c r="S56" s="317"/>
      <c r="T56" s="317"/>
      <c r="U56" s="317"/>
      <c r="V56" s="317"/>
      <c r="W56" s="317"/>
      <c r="X56" s="610"/>
      <c r="Y56" s="315"/>
      <c r="Z56" s="315"/>
      <c r="AA56" s="316"/>
      <c r="AB56" s="322">
        <v>34</v>
      </c>
      <c r="AC56" s="325" t="s">
        <v>524</v>
      </c>
      <c r="AD56" s="327" t="s">
        <v>255</v>
      </c>
      <c r="AE56" s="326">
        <v>10046108326</v>
      </c>
      <c r="AF56" s="329" t="s">
        <v>501</v>
      </c>
      <c r="AG56" s="325" t="s">
        <v>95</v>
      </c>
      <c r="AH56" s="322" t="s">
        <v>90</v>
      </c>
      <c r="AI56" s="322"/>
      <c r="AJ56" s="322"/>
      <c r="AK56" s="322"/>
    </row>
    <row r="57" spans="1:37" s="2" customFormat="1">
      <c r="A57" s="317">
        <v>62</v>
      </c>
      <c r="B57" s="310" t="s">
        <v>654</v>
      </c>
      <c r="C57" s="318" t="s">
        <v>413</v>
      </c>
      <c r="D57" s="318" t="s">
        <v>411</v>
      </c>
      <c r="E57" s="312" t="s">
        <v>603</v>
      </c>
      <c r="F57" s="609"/>
      <c r="G57" s="318" t="s">
        <v>161</v>
      </c>
      <c r="H57" s="309" t="s">
        <v>402</v>
      </c>
      <c r="I57" s="614"/>
      <c r="J57" s="614"/>
      <c r="K57" s="614"/>
      <c r="L57" s="614"/>
      <c r="M57" s="614">
        <v>1</v>
      </c>
      <c r="N57" s="614">
        <v>1</v>
      </c>
      <c r="O57" s="614">
        <v>1</v>
      </c>
      <c r="P57" s="317"/>
      <c r="Q57" s="317"/>
      <c r="R57" s="317"/>
      <c r="S57" s="317"/>
      <c r="T57" s="317"/>
      <c r="U57" s="317"/>
      <c r="V57" s="317"/>
      <c r="W57" s="317"/>
      <c r="X57" s="610"/>
      <c r="Y57" s="315"/>
      <c r="Z57" s="315"/>
      <c r="AA57" s="316"/>
      <c r="AB57" s="322">
        <v>36</v>
      </c>
      <c r="AC57" s="325" t="s">
        <v>523</v>
      </c>
      <c r="AD57" s="327" t="s">
        <v>255</v>
      </c>
      <c r="AE57" s="326">
        <v>10046081650</v>
      </c>
      <c r="AF57" s="329" t="s">
        <v>501</v>
      </c>
      <c r="AG57" s="325" t="s">
        <v>95</v>
      </c>
      <c r="AH57" s="322" t="s">
        <v>90</v>
      </c>
      <c r="AI57" s="322"/>
      <c r="AJ57" s="322"/>
      <c r="AK57" s="322"/>
    </row>
    <row r="58" spans="1:37" s="2" customFormat="1">
      <c r="A58" s="317">
        <v>63</v>
      </c>
      <c r="B58" s="310">
        <v>10002419021</v>
      </c>
      <c r="C58" s="318" t="s">
        <v>412</v>
      </c>
      <c r="D58" s="318" t="s">
        <v>411</v>
      </c>
      <c r="E58" s="312" t="s">
        <v>603</v>
      </c>
      <c r="F58" s="609"/>
      <c r="G58" s="318" t="s">
        <v>161</v>
      </c>
      <c r="H58" s="309" t="s">
        <v>402</v>
      </c>
      <c r="I58" s="614"/>
      <c r="J58" s="614"/>
      <c r="K58" s="614"/>
      <c r="L58" s="614">
        <v>1</v>
      </c>
      <c r="M58" s="614"/>
      <c r="N58" s="614"/>
      <c r="O58" s="614">
        <v>1</v>
      </c>
      <c r="P58" s="317"/>
      <c r="Q58" s="317"/>
      <c r="R58" s="317"/>
      <c r="S58" s="317"/>
      <c r="T58" s="317"/>
      <c r="U58" s="317"/>
      <c r="V58" s="317"/>
      <c r="W58" s="317"/>
      <c r="X58" s="610"/>
      <c r="Y58" s="315"/>
      <c r="Z58" s="315"/>
      <c r="AA58" s="316"/>
      <c r="AB58" s="322">
        <v>37</v>
      </c>
      <c r="AC58" s="325" t="s">
        <v>522</v>
      </c>
      <c r="AD58" s="327" t="s">
        <v>521</v>
      </c>
      <c r="AE58" s="326">
        <v>10064422936</v>
      </c>
      <c r="AF58" s="329" t="s">
        <v>501</v>
      </c>
      <c r="AG58" s="325" t="s">
        <v>95</v>
      </c>
      <c r="AH58" s="322" t="s">
        <v>90</v>
      </c>
      <c r="AI58" s="322"/>
      <c r="AJ58" s="322"/>
      <c r="AK58" s="322"/>
    </row>
    <row r="59" spans="1:37" s="2" customFormat="1">
      <c r="A59" s="317">
        <v>64</v>
      </c>
      <c r="B59" s="310" t="s">
        <v>655</v>
      </c>
      <c r="C59" s="318" t="s">
        <v>410</v>
      </c>
      <c r="D59" s="318" t="s">
        <v>408</v>
      </c>
      <c r="E59" s="312" t="s">
        <v>603</v>
      </c>
      <c r="F59" s="609"/>
      <c r="G59" s="318" t="s">
        <v>161</v>
      </c>
      <c r="H59" s="309" t="s">
        <v>402</v>
      </c>
      <c r="I59" s="614"/>
      <c r="J59" s="614"/>
      <c r="K59" s="614"/>
      <c r="L59" s="614">
        <v>1</v>
      </c>
      <c r="M59" s="614">
        <v>1</v>
      </c>
      <c r="N59" s="614"/>
      <c r="O59" s="614">
        <v>1</v>
      </c>
      <c r="P59" s="317"/>
      <c r="Q59" s="317"/>
      <c r="R59" s="317"/>
      <c r="S59" s="317"/>
      <c r="T59" s="317"/>
      <c r="U59" s="317"/>
      <c r="V59" s="317"/>
      <c r="W59" s="317"/>
      <c r="X59" s="610"/>
      <c r="Y59" s="315"/>
      <c r="Z59" s="315"/>
      <c r="AA59" s="316"/>
      <c r="AB59" s="322">
        <v>38</v>
      </c>
      <c r="AC59" s="325" t="s">
        <v>520</v>
      </c>
      <c r="AD59" s="327" t="s">
        <v>519</v>
      </c>
      <c r="AE59" s="326">
        <v>10046081953</v>
      </c>
      <c r="AF59" s="329" t="s">
        <v>501</v>
      </c>
      <c r="AG59" s="325" t="s">
        <v>95</v>
      </c>
      <c r="AH59" s="322" t="s">
        <v>90</v>
      </c>
      <c r="AI59" s="322"/>
      <c r="AJ59" s="322"/>
      <c r="AK59" s="322"/>
    </row>
    <row r="60" spans="1:37" s="2" customFormat="1">
      <c r="A60" s="317">
        <v>65</v>
      </c>
      <c r="B60" s="310">
        <v>10007294481</v>
      </c>
      <c r="C60" s="318" t="s">
        <v>409</v>
      </c>
      <c r="D60" s="318" t="s">
        <v>408</v>
      </c>
      <c r="E60" s="312" t="s">
        <v>603</v>
      </c>
      <c r="F60" s="609"/>
      <c r="G60" s="318" t="s">
        <v>161</v>
      </c>
      <c r="H60" s="309" t="s">
        <v>402</v>
      </c>
      <c r="I60" s="614"/>
      <c r="J60" s="614"/>
      <c r="K60" s="614"/>
      <c r="L60" s="614">
        <v>1</v>
      </c>
      <c r="M60" s="614">
        <v>1</v>
      </c>
      <c r="N60" s="614"/>
      <c r="O60" s="614">
        <v>1</v>
      </c>
      <c r="P60" s="317"/>
      <c r="Q60" s="317"/>
      <c r="R60" s="317"/>
      <c r="S60" s="317"/>
      <c r="T60" s="317"/>
      <c r="U60" s="317"/>
      <c r="V60" s="317"/>
      <c r="W60" s="317"/>
      <c r="X60" s="610"/>
      <c r="Y60" s="315"/>
      <c r="Z60" s="315"/>
      <c r="AA60" s="316"/>
      <c r="AB60" s="322">
        <v>60</v>
      </c>
      <c r="AC60" s="325" t="s">
        <v>518</v>
      </c>
      <c r="AD60" s="327" t="s">
        <v>259</v>
      </c>
      <c r="AE60" s="326">
        <v>10047277174</v>
      </c>
      <c r="AF60" s="329" t="s">
        <v>501</v>
      </c>
      <c r="AG60" s="325" t="s">
        <v>514</v>
      </c>
      <c r="AH60" s="322" t="s">
        <v>90</v>
      </c>
      <c r="AI60" s="322"/>
      <c r="AJ60" s="322"/>
      <c r="AK60" s="322"/>
    </row>
    <row r="61" spans="1:37" s="2" customFormat="1">
      <c r="A61" s="317">
        <v>66</v>
      </c>
      <c r="B61" s="310">
        <v>10011151748</v>
      </c>
      <c r="C61" s="318" t="s">
        <v>407</v>
      </c>
      <c r="D61" s="318" t="s">
        <v>406</v>
      </c>
      <c r="E61" s="312" t="s">
        <v>603</v>
      </c>
      <c r="F61" s="609"/>
      <c r="G61" s="318" t="s">
        <v>161</v>
      </c>
      <c r="H61" s="309" t="s">
        <v>402</v>
      </c>
      <c r="I61" s="614"/>
      <c r="J61" s="614"/>
      <c r="K61" s="614"/>
      <c r="L61" s="614">
        <v>1</v>
      </c>
      <c r="M61" s="614">
        <v>1</v>
      </c>
      <c r="N61" s="614">
        <v>1</v>
      </c>
      <c r="O61" s="614">
        <v>1</v>
      </c>
      <c r="P61" s="317"/>
      <c r="Q61" s="317"/>
      <c r="R61" s="317"/>
      <c r="S61" s="317"/>
      <c r="T61" s="317"/>
      <c r="U61" s="317"/>
      <c r="V61" s="317"/>
      <c r="W61" s="317"/>
      <c r="X61" s="610"/>
      <c r="Y61" s="315"/>
      <c r="Z61" s="315"/>
      <c r="AA61" s="316"/>
      <c r="AB61" s="322">
        <v>63</v>
      </c>
      <c r="AC61" s="325" t="s">
        <v>517</v>
      </c>
      <c r="AD61" s="327" t="s">
        <v>190</v>
      </c>
      <c r="AE61" s="326">
        <v>10047235647</v>
      </c>
      <c r="AF61" s="329" t="s">
        <v>501</v>
      </c>
      <c r="AG61" s="325" t="s">
        <v>514</v>
      </c>
      <c r="AH61" s="322" t="s">
        <v>90</v>
      </c>
      <c r="AI61" s="322"/>
      <c r="AJ61" s="322"/>
      <c r="AK61" s="322"/>
    </row>
    <row r="62" spans="1:37" s="2" customFormat="1">
      <c r="A62" s="317">
        <v>67</v>
      </c>
      <c r="B62" s="310">
        <v>10010636133</v>
      </c>
      <c r="C62" s="318" t="s">
        <v>405</v>
      </c>
      <c r="D62" s="318" t="s">
        <v>404</v>
      </c>
      <c r="E62" s="312" t="s">
        <v>603</v>
      </c>
      <c r="F62" s="609"/>
      <c r="G62" s="318" t="s">
        <v>161</v>
      </c>
      <c r="H62" s="309" t="s">
        <v>402</v>
      </c>
      <c r="I62" s="614"/>
      <c r="J62" s="614"/>
      <c r="K62" s="614"/>
      <c r="L62" s="614"/>
      <c r="M62" s="614">
        <v>1</v>
      </c>
      <c r="N62" s="614">
        <v>1</v>
      </c>
      <c r="O62" s="614">
        <v>1</v>
      </c>
      <c r="P62" s="317"/>
      <c r="Q62" s="317"/>
      <c r="R62" s="317"/>
      <c r="S62" s="317"/>
      <c r="T62" s="317"/>
      <c r="U62" s="317"/>
      <c r="V62" s="317"/>
      <c r="W62" s="317"/>
      <c r="X62" s="610"/>
      <c r="Y62" s="315"/>
      <c r="Z62" s="315"/>
      <c r="AA62" s="316"/>
      <c r="AB62" s="322">
        <v>64</v>
      </c>
      <c r="AC62" s="325" t="s">
        <v>516</v>
      </c>
      <c r="AD62" s="327" t="s">
        <v>515</v>
      </c>
      <c r="AE62" s="326">
        <v>10047431263</v>
      </c>
      <c r="AF62" s="329" t="s">
        <v>501</v>
      </c>
      <c r="AG62" s="325" t="s">
        <v>514</v>
      </c>
      <c r="AH62" s="322" t="s">
        <v>90</v>
      </c>
      <c r="AI62" s="322"/>
      <c r="AJ62" s="322"/>
      <c r="AK62" s="322"/>
    </row>
    <row r="63" spans="1:37" s="2" customFormat="1">
      <c r="A63" s="317">
        <v>81</v>
      </c>
      <c r="B63" s="310" t="s">
        <v>612</v>
      </c>
      <c r="C63" s="318" t="s">
        <v>608</v>
      </c>
      <c r="D63" s="318" t="s">
        <v>653</v>
      </c>
      <c r="E63" s="312" t="s">
        <v>220</v>
      </c>
      <c r="F63" s="609"/>
      <c r="G63" s="318" t="s">
        <v>161</v>
      </c>
      <c r="H63" s="309" t="s">
        <v>399</v>
      </c>
      <c r="I63" s="614"/>
      <c r="J63" s="614"/>
      <c r="K63" s="614"/>
      <c r="L63" s="614">
        <v>1</v>
      </c>
      <c r="M63" s="614">
        <v>1</v>
      </c>
      <c r="N63" s="614">
        <v>0</v>
      </c>
      <c r="O63" s="614"/>
      <c r="P63" s="317"/>
      <c r="Q63" s="317"/>
      <c r="R63" s="317"/>
      <c r="S63" s="317"/>
      <c r="T63" s="317"/>
      <c r="U63" s="317"/>
      <c r="V63" s="317"/>
      <c r="W63" s="317"/>
      <c r="X63" s="610"/>
      <c r="Y63" s="315"/>
      <c r="Z63" s="315"/>
      <c r="AA63" s="316"/>
      <c r="AB63" s="322">
        <v>74</v>
      </c>
      <c r="AC63" s="325" t="s">
        <v>513</v>
      </c>
      <c r="AD63" s="327" t="s">
        <v>425</v>
      </c>
      <c r="AE63" s="326">
        <v>10047315469</v>
      </c>
      <c r="AF63" s="329" t="s">
        <v>501</v>
      </c>
      <c r="AG63" s="325" t="s">
        <v>511</v>
      </c>
      <c r="AH63" s="322" t="s">
        <v>90</v>
      </c>
      <c r="AI63" s="322"/>
      <c r="AJ63" s="322"/>
      <c r="AK63" s="322"/>
    </row>
    <row r="64" spans="1:37" ht="13.5" thickBot="1">
      <c r="AB64" s="322">
        <v>75</v>
      </c>
      <c r="AC64" s="325" t="s">
        <v>513</v>
      </c>
      <c r="AD64" s="327" t="s">
        <v>419</v>
      </c>
      <c r="AE64" s="326">
        <v>10047253027</v>
      </c>
      <c r="AF64" s="329" t="s">
        <v>501</v>
      </c>
      <c r="AG64" s="325" t="s">
        <v>511</v>
      </c>
      <c r="AH64" s="322" t="s">
        <v>90</v>
      </c>
      <c r="AI64" s="322"/>
      <c r="AJ64" s="322"/>
      <c r="AK64" s="322"/>
    </row>
    <row r="65" spans="1:37" s="608" customFormat="1" ht="21" customHeight="1">
      <c r="A65" s="622" t="s">
        <v>396</v>
      </c>
      <c r="B65" s="623"/>
      <c r="C65" s="623"/>
      <c r="D65" s="623"/>
      <c r="E65" s="623"/>
      <c r="F65" s="623"/>
      <c r="G65" s="623"/>
      <c r="H65" s="623"/>
      <c r="I65" s="624" t="s">
        <v>77</v>
      </c>
      <c r="J65" s="624" t="s">
        <v>78</v>
      </c>
      <c r="K65" s="624" t="s">
        <v>79</v>
      </c>
      <c r="L65" s="624" t="s">
        <v>80</v>
      </c>
      <c r="M65" s="624" t="s">
        <v>81</v>
      </c>
      <c r="N65" s="624" t="s">
        <v>144</v>
      </c>
      <c r="O65" s="624" t="s">
        <v>82</v>
      </c>
      <c r="P65" s="624" t="s">
        <v>83</v>
      </c>
      <c r="Q65" s="624" t="s">
        <v>145</v>
      </c>
      <c r="R65" s="624" t="s">
        <v>84</v>
      </c>
      <c r="S65" s="624" t="s">
        <v>85</v>
      </c>
      <c r="T65" s="624" t="s">
        <v>86</v>
      </c>
      <c r="U65" s="624" t="s">
        <v>146</v>
      </c>
      <c r="V65" s="625" t="s">
        <v>87</v>
      </c>
      <c r="W65" s="260"/>
      <c r="X65" s="260"/>
      <c r="Y65" s="606"/>
      <c r="Z65" s="606"/>
      <c r="AA65" s="607"/>
      <c r="AB65" s="322">
        <v>76</v>
      </c>
      <c r="AC65" s="325" t="s">
        <v>512</v>
      </c>
      <c r="AD65" s="327" t="s">
        <v>190</v>
      </c>
      <c r="AE65" s="326">
        <v>10047373467</v>
      </c>
      <c r="AF65" s="329" t="s">
        <v>501</v>
      </c>
      <c r="AG65" s="325" t="s">
        <v>511</v>
      </c>
      <c r="AH65" s="322" t="s">
        <v>90</v>
      </c>
      <c r="AI65" s="322"/>
      <c r="AJ65" s="322"/>
      <c r="AK65" s="322"/>
    </row>
    <row r="66" spans="1:37" s="608" customFormat="1" ht="18.75">
      <c r="A66" s="626"/>
      <c r="B66" s="368"/>
      <c r="C66" s="616" t="s">
        <v>136</v>
      </c>
      <c r="D66" s="616" t="s">
        <v>148</v>
      </c>
      <c r="E66" s="368" t="s">
        <v>675</v>
      </c>
      <c r="F66" s="368" t="s">
        <v>676</v>
      </c>
      <c r="G66" s="368" t="s">
        <v>677</v>
      </c>
      <c r="H66" s="368"/>
      <c r="I66" s="615"/>
      <c r="J66" s="615"/>
      <c r="K66" s="615"/>
      <c r="L66" s="615"/>
      <c r="M66" s="615"/>
      <c r="N66" s="615"/>
      <c r="O66" s="615"/>
      <c r="P66" s="615"/>
      <c r="Q66" s="615"/>
      <c r="R66" s="615"/>
      <c r="S66" s="615"/>
      <c r="T66" s="615"/>
      <c r="U66" s="615"/>
      <c r="V66" s="627"/>
      <c r="W66" s="260"/>
      <c r="X66" s="260"/>
      <c r="Y66" s="606"/>
      <c r="Z66" s="606"/>
      <c r="AA66" s="607"/>
      <c r="AB66" s="322">
        <v>78</v>
      </c>
      <c r="AC66" s="325" t="s">
        <v>510</v>
      </c>
      <c r="AD66" s="327" t="s">
        <v>509</v>
      </c>
      <c r="AE66" s="326">
        <v>10047234536</v>
      </c>
      <c r="AF66" s="329" t="s">
        <v>501</v>
      </c>
      <c r="AG66" s="325" t="s">
        <v>93</v>
      </c>
      <c r="AH66" s="322" t="s">
        <v>90</v>
      </c>
      <c r="AI66" s="322"/>
      <c r="AJ66" s="322"/>
      <c r="AK66" s="322"/>
    </row>
    <row r="67" spans="1:37" s="608" customFormat="1" ht="15.75" customHeight="1" thickBot="1">
      <c r="A67" s="628"/>
      <c r="B67" s="629"/>
      <c r="C67" s="630"/>
      <c r="D67" s="630"/>
      <c r="E67" s="629"/>
      <c r="F67" s="629"/>
      <c r="G67" s="629"/>
      <c r="H67" s="629"/>
      <c r="I67" s="631">
        <v>1</v>
      </c>
      <c r="J67" s="631">
        <v>3</v>
      </c>
      <c r="K67" s="631">
        <v>4</v>
      </c>
      <c r="L67" s="631">
        <v>5</v>
      </c>
      <c r="M67" s="631">
        <v>6</v>
      </c>
      <c r="N67" s="631">
        <v>7</v>
      </c>
      <c r="O67" s="631">
        <v>8</v>
      </c>
      <c r="P67" s="631">
        <v>9</v>
      </c>
      <c r="Q67" s="631">
        <v>10</v>
      </c>
      <c r="R67" s="631">
        <v>11</v>
      </c>
      <c r="S67" s="631">
        <v>13</v>
      </c>
      <c r="T67" s="631">
        <v>14</v>
      </c>
      <c r="U67" s="631">
        <v>15</v>
      </c>
      <c r="V67" s="632">
        <v>17</v>
      </c>
      <c r="W67" s="260"/>
      <c r="X67" s="260"/>
      <c r="Y67" s="606"/>
      <c r="Z67" s="606"/>
      <c r="AA67" s="607"/>
      <c r="AB67" s="322">
        <v>83</v>
      </c>
      <c r="AC67" s="325" t="s">
        <v>508</v>
      </c>
      <c r="AD67" s="327" t="s">
        <v>507</v>
      </c>
      <c r="AE67" s="326">
        <v>10047448845</v>
      </c>
      <c r="AF67" s="329" t="s">
        <v>501</v>
      </c>
      <c r="AG67" s="325" t="s">
        <v>236</v>
      </c>
      <c r="AH67" s="322" t="s">
        <v>90</v>
      </c>
      <c r="AI67" s="322"/>
      <c r="AJ67" s="322"/>
      <c r="AK67" s="322"/>
    </row>
    <row r="68" spans="1:37" s="2" customFormat="1">
      <c r="A68" s="311">
        <v>4</v>
      </c>
      <c r="B68" s="617">
        <v>10047368619</v>
      </c>
      <c r="C68" s="618" t="s">
        <v>392</v>
      </c>
      <c r="D68" s="618" t="s">
        <v>370</v>
      </c>
      <c r="E68" s="619" t="s">
        <v>134</v>
      </c>
      <c r="F68" s="620" t="s">
        <v>648</v>
      </c>
      <c r="G68" s="618" t="s">
        <v>372</v>
      </c>
      <c r="H68" s="621" t="s">
        <v>387</v>
      </c>
      <c r="I68" s="313"/>
      <c r="J68" s="313"/>
      <c r="K68" s="313"/>
      <c r="L68" s="313"/>
      <c r="M68" s="313"/>
      <c r="N68" s="313"/>
      <c r="O68" s="313"/>
      <c r="P68" s="311"/>
      <c r="Q68" s="311"/>
      <c r="R68" s="311"/>
      <c r="S68" s="311">
        <v>1</v>
      </c>
      <c r="T68" s="311">
        <v>1</v>
      </c>
      <c r="U68" s="311">
        <v>1</v>
      </c>
      <c r="V68" s="311"/>
      <c r="W68" s="260"/>
      <c r="X68" s="260"/>
      <c r="Y68" s="315"/>
      <c r="Z68" s="315"/>
      <c r="AA68" s="316"/>
      <c r="AB68" s="322">
        <v>84</v>
      </c>
      <c r="AC68" s="325" t="s">
        <v>506</v>
      </c>
      <c r="AD68" s="327" t="s">
        <v>505</v>
      </c>
      <c r="AE68" s="326">
        <v>10047310015</v>
      </c>
      <c r="AF68" s="329" t="s">
        <v>501</v>
      </c>
      <c r="AG68" s="325" t="s">
        <v>236</v>
      </c>
      <c r="AH68" s="322" t="s">
        <v>90</v>
      </c>
      <c r="AI68" s="322"/>
      <c r="AJ68" s="322"/>
      <c r="AK68" s="322"/>
    </row>
    <row r="69" spans="1:37" s="2" customFormat="1">
      <c r="A69" s="317">
        <v>5</v>
      </c>
      <c r="B69" s="310">
        <v>10015286372</v>
      </c>
      <c r="C69" s="318" t="s">
        <v>391</v>
      </c>
      <c r="D69" s="318" t="s">
        <v>390</v>
      </c>
      <c r="E69" s="312" t="s">
        <v>134</v>
      </c>
      <c r="F69" s="609" t="s">
        <v>648</v>
      </c>
      <c r="G69" s="318" t="s">
        <v>372</v>
      </c>
      <c r="H69" s="309" t="s">
        <v>387</v>
      </c>
      <c r="I69" s="614"/>
      <c r="J69" s="614"/>
      <c r="K69" s="614"/>
      <c r="L69" s="614"/>
      <c r="M69" s="614"/>
      <c r="N69" s="614"/>
      <c r="O69" s="614"/>
      <c r="P69" s="317"/>
      <c r="Q69" s="317"/>
      <c r="R69" s="317"/>
      <c r="S69" s="317">
        <v>1</v>
      </c>
      <c r="T69" s="317">
        <v>1</v>
      </c>
      <c r="U69" s="317">
        <v>1</v>
      </c>
      <c r="V69" s="317"/>
      <c r="W69" s="260"/>
      <c r="X69" s="260"/>
      <c r="Y69" s="315"/>
      <c r="Z69" s="315"/>
      <c r="AA69" s="316"/>
      <c r="AB69" s="322">
        <v>91</v>
      </c>
      <c r="AC69" s="325" t="s">
        <v>503</v>
      </c>
      <c r="AD69" s="327" t="s">
        <v>504</v>
      </c>
      <c r="AE69" s="326">
        <v>10047280410</v>
      </c>
      <c r="AF69" s="329" t="s">
        <v>501</v>
      </c>
      <c r="AG69" s="325" t="s">
        <v>500</v>
      </c>
      <c r="AH69" s="322" t="s">
        <v>90</v>
      </c>
      <c r="AI69" s="322"/>
      <c r="AJ69" s="322"/>
      <c r="AK69" s="322"/>
    </row>
    <row r="70" spans="1:37" s="2" customFormat="1">
      <c r="A70" s="317">
        <v>6</v>
      </c>
      <c r="B70" s="310">
        <v>10004631732</v>
      </c>
      <c r="C70" s="318" t="s">
        <v>386</v>
      </c>
      <c r="D70" s="318" t="s">
        <v>385</v>
      </c>
      <c r="E70" s="312" t="s">
        <v>617</v>
      </c>
      <c r="F70" s="609"/>
      <c r="G70" s="318" t="s">
        <v>372</v>
      </c>
      <c r="H70" s="309" t="s">
        <v>92</v>
      </c>
      <c r="I70" s="614"/>
      <c r="J70" s="614"/>
      <c r="K70" s="614"/>
      <c r="L70" s="614"/>
      <c r="M70" s="614"/>
      <c r="N70" s="614"/>
      <c r="O70" s="614"/>
      <c r="P70" s="317"/>
      <c r="Q70" s="317"/>
      <c r="R70" s="317"/>
      <c r="S70" s="317">
        <v>1</v>
      </c>
      <c r="T70" s="317">
        <v>1</v>
      </c>
      <c r="U70" s="317">
        <v>1</v>
      </c>
      <c r="V70" s="317"/>
      <c r="W70" s="260"/>
      <c r="X70" s="260"/>
      <c r="Y70" s="315"/>
      <c r="Z70" s="315"/>
      <c r="AA70" s="316"/>
      <c r="AB70" s="322">
        <v>92</v>
      </c>
      <c r="AC70" s="325" t="s">
        <v>503</v>
      </c>
      <c r="AD70" s="327" t="s">
        <v>502</v>
      </c>
      <c r="AE70" s="326">
        <v>10047280309</v>
      </c>
      <c r="AF70" s="329" t="s">
        <v>501</v>
      </c>
      <c r="AG70" s="325" t="s">
        <v>500</v>
      </c>
      <c r="AH70" s="322" t="s">
        <v>90</v>
      </c>
      <c r="AI70" s="322"/>
      <c r="AJ70" s="322"/>
      <c r="AK70" s="322"/>
    </row>
    <row r="71" spans="1:37" s="2" customFormat="1">
      <c r="A71" s="317">
        <v>7</v>
      </c>
      <c r="B71" s="310">
        <v>10009487085</v>
      </c>
      <c r="C71" s="318" t="s">
        <v>649</v>
      </c>
      <c r="D71" s="318" t="s">
        <v>383</v>
      </c>
      <c r="E71" s="312" t="s">
        <v>617</v>
      </c>
      <c r="F71" s="609" t="s">
        <v>622</v>
      </c>
      <c r="G71" s="318" t="s">
        <v>372</v>
      </c>
      <c r="H71" s="309" t="s">
        <v>92</v>
      </c>
      <c r="I71" s="614"/>
      <c r="J71" s="614"/>
      <c r="K71" s="614"/>
      <c r="L71" s="614"/>
      <c r="M71" s="614"/>
      <c r="N71" s="614"/>
      <c r="O71" s="614"/>
      <c r="P71" s="317"/>
      <c r="Q71" s="317"/>
      <c r="R71" s="317"/>
      <c r="S71" s="317">
        <v>1</v>
      </c>
      <c r="T71" s="317">
        <v>1</v>
      </c>
      <c r="U71" s="317">
        <v>1</v>
      </c>
      <c r="V71" s="317"/>
      <c r="W71" s="260"/>
      <c r="X71" s="260"/>
      <c r="Y71" s="315"/>
      <c r="Z71" s="315"/>
      <c r="AA71" s="316"/>
      <c r="AB71" s="322"/>
      <c r="AC71" s="325"/>
      <c r="AD71" s="327"/>
      <c r="AE71" s="326"/>
      <c r="AF71" s="329"/>
      <c r="AG71" s="325"/>
      <c r="AH71" s="322"/>
      <c r="AI71" s="322"/>
      <c r="AJ71" s="322"/>
      <c r="AK71" s="322"/>
    </row>
    <row r="72" spans="1:37" s="2" customFormat="1">
      <c r="A72" s="317">
        <v>8</v>
      </c>
      <c r="B72" s="310">
        <v>10008690271</v>
      </c>
      <c r="C72" s="318" t="s">
        <v>650</v>
      </c>
      <c r="D72" s="318" t="s">
        <v>639</v>
      </c>
      <c r="E72" s="312" t="s">
        <v>188</v>
      </c>
      <c r="F72" s="609" t="s">
        <v>606</v>
      </c>
      <c r="G72" s="318" t="s">
        <v>372</v>
      </c>
      <c r="H72" s="309" t="s">
        <v>327</v>
      </c>
      <c r="I72" s="614"/>
      <c r="J72" s="614"/>
      <c r="K72" s="614"/>
      <c r="L72" s="614"/>
      <c r="M72" s="614"/>
      <c r="N72" s="614"/>
      <c r="O72" s="614"/>
      <c r="P72" s="317"/>
      <c r="Q72" s="317"/>
      <c r="R72" s="317"/>
      <c r="S72" s="317">
        <v>1</v>
      </c>
      <c r="T72" s="317">
        <v>1</v>
      </c>
      <c r="U72" s="317">
        <v>1</v>
      </c>
      <c r="V72" s="317">
        <v>1</v>
      </c>
      <c r="W72" s="260"/>
      <c r="X72" s="260"/>
      <c r="Y72" s="315"/>
      <c r="Z72" s="315"/>
      <c r="AA72" s="316"/>
      <c r="AB72" s="322"/>
      <c r="AC72" s="325"/>
      <c r="AD72" s="327"/>
      <c r="AE72" s="326"/>
      <c r="AF72" s="329"/>
      <c r="AG72" s="325"/>
      <c r="AH72" s="322"/>
      <c r="AI72" s="322"/>
      <c r="AJ72" s="322"/>
      <c r="AK72" s="322"/>
    </row>
    <row r="73" spans="1:37" s="2" customFormat="1">
      <c r="A73" s="317">
        <v>9</v>
      </c>
      <c r="B73" s="310">
        <v>10010945725</v>
      </c>
      <c r="C73" s="318" t="s">
        <v>378</v>
      </c>
      <c r="D73" s="318" t="s">
        <v>377</v>
      </c>
      <c r="E73" s="312" t="s">
        <v>188</v>
      </c>
      <c r="F73" s="609" t="s">
        <v>606</v>
      </c>
      <c r="G73" s="318" t="s">
        <v>372</v>
      </c>
      <c r="H73" s="309" t="s">
        <v>327</v>
      </c>
      <c r="I73" s="614"/>
      <c r="J73" s="614"/>
      <c r="K73" s="614"/>
      <c r="L73" s="614"/>
      <c r="M73" s="614"/>
      <c r="N73" s="614"/>
      <c r="O73" s="614"/>
      <c r="P73" s="317"/>
      <c r="Q73" s="317"/>
      <c r="R73" s="317"/>
      <c r="S73" s="317">
        <v>1</v>
      </c>
      <c r="T73" s="317">
        <v>1</v>
      </c>
      <c r="U73" s="317">
        <v>1</v>
      </c>
      <c r="V73" s="317">
        <v>1</v>
      </c>
      <c r="W73" s="260"/>
      <c r="X73" s="260"/>
      <c r="Y73" s="315"/>
      <c r="Z73" s="315"/>
      <c r="AA73" s="316"/>
      <c r="AB73" s="322"/>
      <c r="AC73" s="323"/>
      <c r="AD73" s="323"/>
      <c r="AE73" s="322"/>
      <c r="AF73" s="322"/>
      <c r="AG73" s="323"/>
      <c r="AH73" s="322"/>
      <c r="AI73" s="322"/>
      <c r="AJ73" s="322"/>
      <c r="AK73" s="322"/>
    </row>
    <row r="74" spans="1:37" s="2" customFormat="1">
      <c r="A74" s="317">
        <v>10</v>
      </c>
      <c r="B74" s="310">
        <v>10010201148</v>
      </c>
      <c r="C74" s="318" t="s">
        <v>376</v>
      </c>
      <c r="D74" s="318" t="s">
        <v>375</v>
      </c>
      <c r="E74" s="312" t="s">
        <v>188</v>
      </c>
      <c r="F74" s="609" t="s">
        <v>606</v>
      </c>
      <c r="G74" s="318" t="s">
        <v>372</v>
      </c>
      <c r="H74" s="309" t="s">
        <v>327</v>
      </c>
      <c r="I74" s="614"/>
      <c r="J74" s="614"/>
      <c r="K74" s="614"/>
      <c r="L74" s="614"/>
      <c r="M74" s="614"/>
      <c r="N74" s="614"/>
      <c r="O74" s="614"/>
      <c r="P74" s="317"/>
      <c r="Q74" s="317"/>
      <c r="R74" s="317"/>
      <c r="S74" s="317">
        <v>1</v>
      </c>
      <c r="T74" s="317">
        <v>1</v>
      </c>
      <c r="U74" s="317">
        <v>1</v>
      </c>
      <c r="V74" s="317">
        <v>1</v>
      </c>
      <c r="W74" s="260"/>
      <c r="X74" s="260"/>
      <c r="Y74" s="315"/>
      <c r="Z74" s="315"/>
      <c r="AA74" s="316"/>
      <c r="AB74" s="322"/>
      <c r="AC74" s="323"/>
      <c r="AD74" s="323"/>
      <c r="AE74" s="322"/>
      <c r="AF74" s="322"/>
      <c r="AG74" s="323"/>
      <c r="AH74" s="322"/>
      <c r="AI74" s="322"/>
      <c r="AJ74" s="322"/>
      <c r="AK74" s="322"/>
    </row>
    <row r="75" spans="1:37" s="2" customFormat="1">
      <c r="A75" s="317">
        <v>11</v>
      </c>
      <c r="B75" s="310">
        <v>10010700700</v>
      </c>
      <c r="C75" s="318" t="s">
        <v>374</v>
      </c>
      <c r="D75" s="318" t="s">
        <v>373</v>
      </c>
      <c r="E75" s="312" t="s">
        <v>188</v>
      </c>
      <c r="F75" s="609" t="s">
        <v>606</v>
      </c>
      <c r="G75" s="318" t="s">
        <v>372</v>
      </c>
      <c r="H75" s="309" t="s">
        <v>327</v>
      </c>
      <c r="I75" s="614"/>
      <c r="J75" s="614"/>
      <c r="K75" s="614"/>
      <c r="L75" s="614"/>
      <c r="M75" s="614"/>
      <c r="N75" s="614"/>
      <c r="O75" s="614"/>
      <c r="P75" s="317"/>
      <c r="Q75" s="317"/>
      <c r="R75" s="317"/>
      <c r="S75" s="317">
        <v>1</v>
      </c>
      <c r="T75" s="317">
        <v>1</v>
      </c>
      <c r="U75" s="317">
        <v>1</v>
      </c>
      <c r="V75" s="317">
        <v>1</v>
      </c>
      <c r="W75" s="260"/>
      <c r="X75" s="260"/>
      <c r="Y75" s="315"/>
      <c r="Z75" s="315"/>
      <c r="AA75" s="316"/>
      <c r="AB75" s="322"/>
      <c r="AC75" s="323"/>
      <c r="AD75" s="323"/>
      <c r="AE75" s="322"/>
      <c r="AF75" s="322"/>
      <c r="AG75" s="323"/>
      <c r="AH75" s="322"/>
      <c r="AI75" s="322"/>
      <c r="AJ75" s="322"/>
      <c r="AK75" s="322"/>
    </row>
    <row r="76" spans="1:37" s="2" customFormat="1">
      <c r="A76" s="317">
        <v>12</v>
      </c>
      <c r="B76" s="310">
        <v>10005510994</v>
      </c>
      <c r="C76" s="318" t="s">
        <v>371</v>
      </c>
      <c r="D76" s="318" t="s">
        <v>370</v>
      </c>
      <c r="E76" s="312" t="s">
        <v>156</v>
      </c>
      <c r="F76" s="609" t="s">
        <v>233</v>
      </c>
      <c r="G76" s="318" t="s">
        <v>372</v>
      </c>
      <c r="H76" s="309" t="s">
        <v>92</v>
      </c>
      <c r="I76" s="614"/>
      <c r="J76" s="614"/>
      <c r="K76" s="614"/>
      <c r="L76" s="614"/>
      <c r="M76" s="614"/>
      <c r="N76" s="614"/>
      <c r="O76" s="614"/>
      <c r="P76" s="317"/>
      <c r="Q76" s="317"/>
      <c r="R76" s="317"/>
      <c r="S76" s="317">
        <v>1</v>
      </c>
      <c r="T76" s="317">
        <v>1</v>
      </c>
      <c r="U76" s="317">
        <v>1</v>
      </c>
      <c r="V76" s="317"/>
      <c r="W76" s="260"/>
      <c r="X76" s="260"/>
      <c r="Y76" s="315"/>
      <c r="Z76" s="315"/>
      <c r="AA76" s="316"/>
      <c r="AB76" s="322"/>
      <c r="AC76" s="323"/>
      <c r="AD76" s="323"/>
      <c r="AE76" s="322"/>
      <c r="AF76" s="322"/>
      <c r="AG76" s="323"/>
      <c r="AH76" s="322"/>
      <c r="AI76" s="322"/>
      <c r="AJ76" s="322"/>
      <c r="AK76" s="322"/>
    </row>
    <row r="77" spans="1:37" s="2" customFormat="1">
      <c r="A77" s="317">
        <v>13</v>
      </c>
      <c r="B77" s="310">
        <v>10009073827</v>
      </c>
      <c r="C77" s="318" t="s">
        <v>368</v>
      </c>
      <c r="D77" s="318" t="s">
        <v>367</v>
      </c>
      <c r="E77" s="312" t="s">
        <v>156</v>
      </c>
      <c r="F77" s="609" t="s">
        <v>233</v>
      </c>
      <c r="G77" s="318" t="s">
        <v>372</v>
      </c>
      <c r="H77" s="309" t="s">
        <v>92</v>
      </c>
      <c r="I77" s="614"/>
      <c r="J77" s="614"/>
      <c r="K77" s="614"/>
      <c r="L77" s="614"/>
      <c r="M77" s="614"/>
      <c r="N77" s="614"/>
      <c r="O77" s="614"/>
      <c r="P77" s="317"/>
      <c r="Q77" s="317"/>
      <c r="R77" s="317"/>
      <c r="S77" s="317">
        <v>1</v>
      </c>
      <c r="T77" s="317">
        <v>1</v>
      </c>
      <c r="U77" s="317">
        <v>1</v>
      </c>
      <c r="V77" s="317"/>
      <c r="W77" s="260"/>
      <c r="X77" s="260"/>
      <c r="Y77" s="315"/>
      <c r="Z77" s="315"/>
      <c r="AA77" s="316"/>
      <c r="AB77" s="316"/>
      <c r="AC77" s="316"/>
      <c r="AD77" s="316"/>
      <c r="AE77" s="316"/>
    </row>
    <row r="78" spans="1:37" s="2" customFormat="1" ht="13.5" thickBot="1">
      <c r="A78" s="317">
        <v>21</v>
      </c>
      <c r="B78" s="310">
        <v>10004739341</v>
      </c>
      <c r="C78" s="318" t="s">
        <v>640</v>
      </c>
      <c r="D78" s="318" t="s">
        <v>652</v>
      </c>
      <c r="E78" s="312" t="s">
        <v>618</v>
      </c>
      <c r="F78" s="609" t="s">
        <v>619</v>
      </c>
      <c r="G78" s="318" t="s">
        <v>372</v>
      </c>
      <c r="H78" s="309" t="s">
        <v>92</v>
      </c>
      <c r="I78" s="614"/>
      <c r="J78" s="614"/>
      <c r="K78" s="614"/>
      <c r="L78" s="614"/>
      <c r="M78" s="614"/>
      <c r="N78" s="614"/>
      <c r="O78" s="614"/>
      <c r="P78" s="317"/>
      <c r="Q78" s="317"/>
      <c r="R78" s="317"/>
      <c r="S78" s="317">
        <v>1</v>
      </c>
      <c r="T78" s="317">
        <v>1</v>
      </c>
      <c r="U78" s="317">
        <v>1</v>
      </c>
      <c r="V78" s="317"/>
      <c r="W78" s="260"/>
      <c r="X78" s="260"/>
      <c r="Y78" s="315"/>
      <c r="Z78" s="315"/>
      <c r="AA78" s="316"/>
      <c r="AB78" s="316"/>
      <c r="AC78" s="316"/>
      <c r="AD78" s="316"/>
      <c r="AE78" s="316"/>
    </row>
    <row r="79" spans="1:37" s="2" customFormat="1" ht="21" customHeight="1" thickBot="1">
      <c r="A79" s="317">
        <v>22</v>
      </c>
      <c r="B79" s="310">
        <v>10004623244</v>
      </c>
      <c r="C79" s="318" t="s">
        <v>362</v>
      </c>
      <c r="D79" s="318" t="s">
        <v>361</v>
      </c>
      <c r="E79" s="312" t="s">
        <v>221</v>
      </c>
      <c r="F79" s="609" t="s">
        <v>169</v>
      </c>
      <c r="G79" s="318" t="s">
        <v>372</v>
      </c>
      <c r="H79" s="309" t="s">
        <v>92</v>
      </c>
      <c r="I79" s="614"/>
      <c r="J79" s="614"/>
      <c r="K79" s="614"/>
      <c r="L79" s="614"/>
      <c r="M79" s="614"/>
      <c r="N79" s="614"/>
      <c r="O79" s="614"/>
      <c r="P79" s="317"/>
      <c r="Q79" s="317"/>
      <c r="R79" s="317"/>
      <c r="S79" s="317">
        <v>1</v>
      </c>
      <c r="T79" s="317">
        <v>1</v>
      </c>
      <c r="U79" s="317">
        <v>1</v>
      </c>
      <c r="V79" s="317"/>
      <c r="W79" s="260"/>
      <c r="X79" s="260"/>
      <c r="Y79" s="315"/>
      <c r="Z79" s="315"/>
      <c r="AA79" s="316"/>
      <c r="AB79" s="476" t="s">
        <v>499</v>
      </c>
      <c r="AC79" s="476"/>
      <c r="AD79" s="476"/>
      <c r="AE79" s="476"/>
      <c r="AF79" s="476"/>
      <c r="AG79" s="477"/>
      <c r="AH79" s="478" t="s">
        <v>145</v>
      </c>
      <c r="AI79" s="478" t="s">
        <v>84</v>
      </c>
      <c r="AJ79" s="478" t="s">
        <v>85</v>
      </c>
      <c r="AK79" s="482" t="s">
        <v>86</v>
      </c>
    </row>
    <row r="80" spans="1:37" s="2" customFormat="1" ht="16.5" thickBot="1">
      <c r="A80" s="317">
        <v>30</v>
      </c>
      <c r="B80" s="310">
        <v>10010713228</v>
      </c>
      <c r="C80" s="318" t="s">
        <v>360</v>
      </c>
      <c r="D80" s="318" t="s">
        <v>359</v>
      </c>
      <c r="E80" s="312" t="s">
        <v>215</v>
      </c>
      <c r="F80" s="609" t="s">
        <v>91</v>
      </c>
      <c r="G80" s="318" t="s">
        <v>372</v>
      </c>
      <c r="H80" s="309" t="s">
        <v>92</v>
      </c>
      <c r="I80" s="614"/>
      <c r="J80" s="614"/>
      <c r="K80" s="614"/>
      <c r="L80" s="614"/>
      <c r="M80" s="614"/>
      <c r="N80" s="614"/>
      <c r="O80" s="614"/>
      <c r="P80" s="317"/>
      <c r="Q80" s="317"/>
      <c r="R80" s="317"/>
      <c r="S80" s="317">
        <v>1</v>
      </c>
      <c r="T80" s="317">
        <v>1</v>
      </c>
      <c r="U80" s="317">
        <v>1</v>
      </c>
      <c r="V80" s="317"/>
      <c r="W80" s="260"/>
      <c r="X80" s="260"/>
      <c r="Y80" s="315"/>
      <c r="Z80" s="315"/>
      <c r="AA80" s="316"/>
      <c r="AB80" s="339" t="s">
        <v>268</v>
      </c>
      <c r="AC80" s="340" t="s">
        <v>136</v>
      </c>
      <c r="AD80" s="340" t="s">
        <v>148</v>
      </c>
      <c r="AE80" s="339" t="s">
        <v>267</v>
      </c>
      <c r="AF80" s="339" t="s">
        <v>266</v>
      </c>
      <c r="AG80" s="338" t="s">
        <v>265</v>
      </c>
      <c r="AH80" s="479"/>
      <c r="AI80" s="479"/>
      <c r="AJ80" s="479"/>
      <c r="AK80" s="483"/>
    </row>
    <row r="81" spans="1:37" s="2" customFormat="1" ht="16.5" thickBot="1">
      <c r="A81" s="317">
        <v>36</v>
      </c>
      <c r="B81" s="310">
        <v>10006065716</v>
      </c>
      <c r="C81" s="318" t="s">
        <v>358</v>
      </c>
      <c r="D81" s="318" t="s">
        <v>357</v>
      </c>
      <c r="E81" s="312" t="s">
        <v>558</v>
      </c>
      <c r="F81" s="609" t="s">
        <v>620</v>
      </c>
      <c r="G81" s="318" t="s">
        <v>372</v>
      </c>
      <c r="H81" s="309" t="s">
        <v>92</v>
      </c>
      <c r="I81" s="614"/>
      <c r="J81" s="614"/>
      <c r="K81" s="614"/>
      <c r="L81" s="614"/>
      <c r="M81" s="614"/>
      <c r="N81" s="614"/>
      <c r="O81" s="614"/>
      <c r="P81" s="317"/>
      <c r="Q81" s="317"/>
      <c r="R81" s="317"/>
      <c r="S81" s="317">
        <v>1</v>
      </c>
      <c r="T81" s="317">
        <v>1</v>
      </c>
      <c r="U81" s="317">
        <v>1</v>
      </c>
      <c r="V81" s="317"/>
      <c r="W81" s="260"/>
      <c r="X81" s="260"/>
      <c r="Y81" s="315"/>
      <c r="Z81" s="315"/>
      <c r="AA81" s="316"/>
      <c r="AB81" s="336"/>
      <c r="AC81" s="337"/>
      <c r="AD81" s="337"/>
      <c r="AE81" s="336"/>
      <c r="AF81" s="336"/>
      <c r="AG81" s="335"/>
      <c r="AH81" s="355">
        <v>10</v>
      </c>
      <c r="AI81" s="355">
        <v>11</v>
      </c>
      <c r="AJ81" s="333">
        <v>13</v>
      </c>
      <c r="AK81" s="333">
        <v>14</v>
      </c>
    </row>
    <row r="82" spans="1:37" s="2" customFormat="1">
      <c r="A82" s="317">
        <v>44</v>
      </c>
      <c r="B82" s="310">
        <v>10010181849</v>
      </c>
      <c r="C82" s="318" t="s">
        <v>354</v>
      </c>
      <c r="D82" s="318" t="s">
        <v>353</v>
      </c>
      <c r="E82" s="312" t="s">
        <v>134</v>
      </c>
      <c r="F82" s="609" t="s">
        <v>434</v>
      </c>
      <c r="G82" s="318" t="s">
        <v>372</v>
      </c>
      <c r="H82" s="309" t="s">
        <v>92</v>
      </c>
      <c r="I82" s="614"/>
      <c r="J82" s="614"/>
      <c r="K82" s="614"/>
      <c r="L82" s="614"/>
      <c r="M82" s="614"/>
      <c r="N82" s="614"/>
      <c r="O82" s="614"/>
      <c r="P82" s="317"/>
      <c r="Q82" s="317"/>
      <c r="R82" s="317"/>
      <c r="S82" s="317">
        <v>1</v>
      </c>
      <c r="T82" s="317">
        <v>1</v>
      </c>
      <c r="U82" s="317">
        <v>1</v>
      </c>
      <c r="V82" s="317"/>
      <c r="W82" s="260"/>
      <c r="X82" s="260"/>
      <c r="Y82" s="315"/>
      <c r="Z82" s="315"/>
      <c r="AA82" s="316"/>
      <c r="AB82" s="331">
        <v>2</v>
      </c>
      <c r="AC82" s="407" t="s">
        <v>498</v>
      </c>
      <c r="AD82" s="407" t="s">
        <v>497</v>
      </c>
      <c r="AE82" s="331">
        <v>10046614241</v>
      </c>
      <c r="AF82" s="406"/>
      <c r="AG82" s="404" t="s">
        <v>495</v>
      </c>
      <c r="AH82" s="324" t="s">
        <v>90</v>
      </c>
      <c r="AI82" s="324" t="s">
        <v>90</v>
      </c>
      <c r="AJ82" s="324"/>
      <c r="AK82" s="324"/>
    </row>
    <row r="83" spans="1:37" s="2" customFormat="1">
      <c r="A83" s="317">
        <v>45</v>
      </c>
      <c r="B83" s="310">
        <v>10004738937</v>
      </c>
      <c r="C83" s="318" t="s">
        <v>352</v>
      </c>
      <c r="D83" s="318" t="s">
        <v>351</v>
      </c>
      <c r="E83" s="312" t="s">
        <v>134</v>
      </c>
      <c r="F83" s="609" t="s">
        <v>434</v>
      </c>
      <c r="G83" s="318" t="s">
        <v>372</v>
      </c>
      <c r="H83" s="309" t="s">
        <v>92</v>
      </c>
      <c r="I83" s="614"/>
      <c r="J83" s="614"/>
      <c r="K83" s="614"/>
      <c r="L83" s="614"/>
      <c r="M83" s="614"/>
      <c r="N83" s="614"/>
      <c r="O83" s="614"/>
      <c r="P83" s="317"/>
      <c r="Q83" s="317"/>
      <c r="R83" s="317"/>
      <c r="S83" s="317">
        <v>1</v>
      </c>
      <c r="T83" s="317">
        <v>1</v>
      </c>
      <c r="U83" s="317">
        <v>1</v>
      </c>
      <c r="V83" s="317"/>
      <c r="W83" s="260"/>
      <c r="X83" s="260"/>
      <c r="Y83" s="315"/>
      <c r="Z83" s="315"/>
      <c r="AA83" s="316"/>
      <c r="AB83" s="330">
        <v>3</v>
      </c>
      <c r="AC83" s="402" t="s">
        <v>496</v>
      </c>
      <c r="AD83" s="401" t="s">
        <v>255</v>
      </c>
      <c r="AE83" s="403">
        <v>10051673294</v>
      </c>
      <c r="AF83" s="330"/>
      <c r="AG83" s="396" t="s">
        <v>495</v>
      </c>
      <c r="AH83" s="322" t="s">
        <v>90</v>
      </c>
      <c r="AI83" s="322" t="s">
        <v>90</v>
      </c>
      <c r="AJ83" s="373"/>
      <c r="AK83" s="373"/>
    </row>
    <row r="84" spans="1:37" s="2" customFormat="1">
      <c r="A84" s="317">
        <v>46</v>
      </c>
      <c r="B84" s="310">
        <v>10006602246</v>
      </c>
      <c r="C84" s="318" t="s">
        <v>350</v>
      </c>
      <c r="D84" s="318" t="s">
        <v>349</v>
      </c>
      <c r="E84" s="312" t="s">
        <v>134</v>
      </c>
      <c r="F84" s="609" t="s">
        <v>434</v>
      </c>
      <c r="G84" s="318" t="s">
        <v>372</v>
      </c>
      <c r="H84" s="309" t="s">
        <v>92</v>
      </c>
      <c r="I84" s="614"/>
      <c r="J84" s="614"/>
      <c r="K84" s="614"/>
      <c r="L84" s="614"/>
      <c r="M84" s="614"/>
      <c r="N84" s="614"/>
      <c r="O84" s="614"/>
      <c r="P84" s="317"/>
      <c r="Q84" s="317"/>
      <c r="R84" s="317"/>
      <c r="S84" s="317">
        <v>1</v>
      </c>
      <c r="T84" s="317">
        <v>1</v>
      </c>
      <c r="U84" s="317">
        <v>1</v>
      </c>
      <c r="V84" s="317"/>
      <c r="W84" s="260"/>
      <c r="X84" s="260"/>
      <c r="Y84" s="315"/>
      <c r="Z84" s="315"/>
      <c r="AA84" s="316"/>
      <c r="AB84" s="330">
        <v>43</v>
      </c>
      <c r="AC84" s="396" t="s">
        <v>494</v>
      </c>
      <c r="AD84" s="399" t="s">
        <v>493</v>
      </c>
      <c r="AE84" s="330">
        <v>10015528771</v>
      </c>
      <c r="AF84" s="330"/>
      <c r="AG84" s="396" t="s">
        <v>60</v>
      </c>
      <c r="AH84" s="322" t="s">
        <v>90</v>
      </c>
      <c r="AI84" s="322" t="s">
        <v>90</v>
      </c>
      <c r="AJ84" s="322"/>
      <c r="AK84" s="322"/>
    </row>
    <row r="85" spans="1:37" s="2" customFormat="1">
      <c r="A85" s="317">
        <v>47</v>
      </c>
      <c r="B85" s="310">
        <v>10010777791</v>
      </c>
      <c r="C85" s="318" t="s">
        <v>348</v>
      </c>
      <c r="D85" s="318" t="s">
        <v>347</v>
      </c>
      <c r="E85" s="312" t="s">
        <v>134</v>
      </c>
      <c r="F85" s="609" t="s">
        <v>434</v>
      </c>
      <c r="G85" s="318" t="s">
        <v>372</v>
      </c>
      <c r="H85" s="309" t="s">
        <v>92</v>
      </c>
      <c r="I85" s="614"/>
      <c r="J85" s="614"/>
      <c r="K85" s="614"/>
      <c r="L85" s="614"/>
      <c r="M85" s="614"/>
      <c r="N85" s="614"/>
      <c r="O85" s="614"/>
      <c r="P85" s="317"/>
      <c r="Q85" s="317"/>
      <c r="R85" s="317"/>
      <c r="S85" s="317">
        <v>1</v>
      </c>
      <c r="T85" s="317">
        <v>1</v>
      </c>
      <c r="U85" s="317">
        <v>1</v>
      </c>
      <c r="V85" s="317"/>
      <c r="W85" s="260"/>
      <c r="X85" s="260"/>
      <c r="Y85" s="315"/>
      <c r="Z85" s="315"/>
      <c r="AA85" s="316"/>
      <c r="AB85" s="330">
        <v>45</v>
      </c>
      <c r="AC85" s="396" t="s">
        <v>492</v>
      </c>
      <c r="AD85" s="399" t="s">
        <v>194</v>
      </c>
      <c r="AE85" s="330">
        <v>10047328607</v>
      </c>
      <c r="AF85" s="330"/>
      <c r="AG85" s="396" t="s">
        <v>60</v>
      </c>
      <c r="AH85" s="322" t="s">
        <v>90</v>
      </c>
      <c r="AI85" s="322" t="s">
        <v>90</v>
      </c>
      <c r="AJ85" s="322"/>
      <c r="AK85" s="322"/>
    </row>
    <row r="86" spans="1:37" s="2" customFormat="1">
      <c r="A86" s="317">
        <v>48</v>
      </c>
      <c r="B86" s="310">
        <v>10013443069</v>
      </c>
      <c r="C86" s="318" t="s">
        <v>346</v>
      </c>
      <c r="D86" s="318" t="s">
        <v>345</v>
      </c>
      <c r="E86" s="312" t="s">
        <v>134</v>
      </c>
      <c r="F86" s="609" t="s">
        <v>434</v>
      </c>
      <c r="G86" s="318" t="s">
        <v>372</v>
      </c>
      <c r="H86" s="309" t="s">
        <v>92</v>
      </c>
      <c r="I86" s="614"/>
      <c r="J86" s="614"/>
      <c r="K86" s="614"/>
      <c r="L86" s="614"/>
      <c r="M86" s="614"/>
      <c r="N86" s="614"/>
      <c r="O86" s="614"/>
      <c r="P86" s="317"/>
      <c r="Q86" s="317"/>
      <c r="R86" s="317"/>
      <c r="S86" s="317">
        <v>1</v>
      </c>
      <c r="T86" s="317">
        <v>1</v>
      </c>
      <c r="U86" s="317">
        <v>1</v>
      </c>
      <c r="V86" s="317"/>
      <c r="W86" s="260"/>
      <c r="X86" s="260"/>
      <c r="Y86" s="315"/>
      <c r="Z86" s="315"/>
      <c r="AA86" s="316"/>
      <c r="AB86" s="330">
        <v>46</v>
      </c>
      <c r="AC86" s="396" t="s">
        <v>491</v>
      </c>
      <c r="AD86" s="399" t="s">
        <v>490</v>
      </c>
      <c r="AE86" s="330">
        <v>10023592404</v>
      </c>
      <c r="AF86" s="330"/>
      <c r="AG86" s="396" t="s">
        <v>489</v>
      </c>
      <c r="AH86" s="322" t="s">
        <v>90</v>
      </c>
      <c r="AI86" s="322" t="s">
        <v>90</v>
      </c>
      <c r="AJ86" s="322"/>
      <c r="AK86" s="322"/>
    </row>
    <row r="87" spans="1:37" s="2" customFormat="1">
      <c r="A87" s="317">
        <v>51</v>
      </c>
      <c r="B87" s="310">
        <v>10004603137</v>
      </c>
      <c r="C87" s="318" t="s">
        <v>343</v>
      </c>
      <c r="D87" s="318" t="s">
        <v>342</v>
      </c>
      <c r="E87" s="312" t="s">
        <v>216</v>
      </c>
      <c r="F87" s="609" t="s">
        <v>623</v>
      </c>
      <c r="G87" s="318" t="s">
        <v>372</v>
      </c>
      <c r="H87" s="309" t="s">
        <v>92</v>
      </c>
      <c r="I87" s="614"/>
      <c r="J87" s="614"/>
      <c r="K87" s="614"/>
      <c r="L87" s="614"/>
      <c r="M87" s="614"/>
      <c r="N87" s="614"/>
      <c r="O87" s="614"/>
      <c r="P87" s="317"/>
      <c r="Q87" s="317"/>
      <c r="R87" s="317"/>
      <c r="S87" s="317">
        <v>1</v>
      </c>
      <c r="T87" s="317"/>
      <c r="U87" s="317">
        <v>1</v>
      </c>
      <c r="V87" s="317"/>
      <c r="W87" s="260"/>
      <c r="X87" s="260"/>
      <c r="Y87" s="315"/>
      <c r="Z87" s="315"/>
      <c r="AA87" s="316"/>
      <c r="AB87" s="330">
        <v>82</v>
      </c>
      <c r="AC87" s="396" t="s">
        <v>488</v>
      </c>
      <c r="AD87" s="396" t="s">
        <v>442</v>
      </c>
      <c r="AE87" s="330">
        <v>10015426014</v>
      </c>
      <c r="AF87" s="330"/>
      <c r="AG87" s="396" t="s">
        <v>434</v>
      </c>
      <c r="AH87" s="322" t="s">
        <v>90</v>
      </c>
      <c r="AI87" s="322" t="s">
        <v>90</v>
      </c>
      <c r="AJ87" s="322"/>
      <c r="AK87" s="322"/>
    </row>
    <row r="88" spans="1:37" s="2" customFormat="1">
      <c r="A88" s="317">
        <v>52</v>
      </c>
      <c r="B88" s="310">
        <v>10002523701</v>
      </c>
      <c r="C88" s="318" t="s">
        <v>341</v>
      </c>
      <c r="D88" s="318" t="s">
        <v>340</v>
      </c>
      <c r="E88" s="312" t="s">
        <v>216</v>
      </c>
      <c r="F88" s="609" t="s">
        <v>623</v>
      </c>
      <c r="G88" s="318" t="s">
        <v>372</v>
      </c>
      <c r="H88" s="309" t="s">
        <v>327</v>
      </c>
      <c r="I88" s="614"/>
      <c r="J88" s="614"/>
      <c r="K88" s="614"/>
      <c r="L88" s="614"/>
      <c r="M88" s="614"/>
      <c r="N88" s="614"/>
      <c r="O88" s="614"/>
      <c r="P88" s="317"/>
      <c r="Q88" s="317"/>
      <c r="R88" s="317"/>
      <c r="S88" s="317">
        <v>1</v>
      </c>
      <c r="T88" s="317">
        <v>1</v>
      </c>
      <c r="U88" s="317"/>
      <c r="V88" s="317"/>
      <c r="W88" s="260"/>
      <c r="X88" s="260"/>
      <c r="Y88" s="315"/>
      <c r="Z88" s="315"/>
      <c r="AA88" s="316"/>
      <c r="AB88" s="330"/>
      <c r="AC88" s="330"/>
      <c r="AD88" s="396"/>
      <c r="AE88" s="396"/>
      <c r="AF88" s="330"/>
      <c r="AG88" s="396"/>
      <c r="AH88" s="397" t="s">
        <v>90</v>
      </c>
      <c r="AI88" s="397" t="s">
        <v>90</v>
      </c>
      <c r="AJ88" s="322"/>
      <c r="AK88" s="322"/>
    </row>
    <row r="89" spans="1:37" s="2" customFormat="1">
      <c r="A89" s="317">
        <v>53</v>
      </c>
      <c r="B89" s="310">
        <v>10008696234</v>
      </c>
      <c r="C89" s="318" t="s">
        <v>339</v>
      </c>
      <c r="D89" s="318" t="s">
        <v>338</v>
      </c>
      <c r="E89" s="312" t="s">
        <v>216</v>
      </c>
      <c r="F89" s="609" t="s">
        <v>623</v>
      </c>
      <c r="G89" s="318" t="s">
        <v>372</v>
      </c>
      <c r="H89" s="309" t="s">
        <v>327</v>
      </c>
      <c r="I89" s="614"/>
      <c r="J89" s="614"/>
      <c r="K89" s="614"/>
      <c r="L89" s="614"/>
      <c r="M89" s="614"/>
      <c r="N89" s="614"/>
      <c r="O89" s="614"/>
      <c r="P89" s="317"/>
      <c r="Q89" s="317"/>
      <c r="R89" s="317"/>
      <c r="S89" s="317">
        <v>1</v>
      </c>
      <c r="T89" s="317">
        <v>1</v>
      </c>
      <c r="U89" s="317"/>
      <c r="V89" s="317"/>
      <c r="W89" s="260"/>
      <c r="X89" s="260"/>
      <c r="Y89" s="315"/>
      <c r="Z89" s="315"/>
      <c r="AA89" s="316"/>
      <c r="AB89" s="316"/>
      <c r="AC89" s="316"/>
      <c r="AD89" s="316"/>
      <c r="AE89" s="316"/>
    </row>
    <row r="90" spans="1:37" s="2" customFormat="1">
      <c r="A90" s="317">
        <v>54</v>
      </c>
      <c r="B90" s="310">
        <v>10007499090</v>
      </c>
      <c r="C90" s="318" t="s">
        <v>641</v>
      </c>
      <c r="D90" s="318" t="s">
        <v>336</v>
      </c>
      <c r="E90" s="312" t="s">
        <v>216</v>
      </c>
      <c r="F90" s="609" t="s">
        <v>623</v>
      </c>
      <c r="G90" s="318" t="s">
        <v>372</v>
      </c>
      <c r="H90" s="309" t="s">
        <v>92</v>
      </c>
      <c r="I90" s="614"/>
      <c r="J90" s="614"/>
      <c r="K90" s="614"/>
      <c r="L90" s="614"/>
      <c r="M90" s="614"/>
      <c r="N90" s="614"/>
      <c r="O90" s="614"/>
      <c r="P90" s="317"/>
      <c r="Q90" s="317"/>
      <c r="R90" s="317"/>
      <c r="S90" s="317">
        <v>1</v>
      </c>
      <c r="T90" s="317"/>
      <c r="U90" s="317">
        <v>1</v>
      </c>
      <c r="V90" s="317"/>
      <c r="W90" s="260"/>
      <c r="X90" s="260"/>
      <c r="Y90" s="315"/>
      <c r="Z90" s="315"/>
      <c r="AA90" s="316"/>
      <c r="AB90" s="316"/>
      <c r="AC90" s="316"/>
      <c r="AD90" s="316"/>
    </row>
    <row r="91" spans="1:37" s="2" customFormat="1">
      <c r="A91" s="317">
        <v>55</v>
      </c>
      <c r="B91" s="310">
        <v>10008688857</v>
      </c>
      <c r="C91" s="318" t="s">
        <v>335</v>
      </c>
      <c r="D91" s="318" t="s">
        <v>334</v>
      </c>
      <c r="E91" s="312" t="s">
        <v>216</v>
      </c>
      <c r="F91" s="609" t="s">
        <v>623</v>
      </c>
      <c r="G91" s="318" t="s">
        <v>372</v>
      </c>
      <c r="H91" s="309" t="s">
        <v>92</v>
      </c>
      <c r="I91" s="614"/>
      <c r="J91" s="614"/>
      <c r="K91" s="614"/>
      <c r="L91" s="614"/>
      <c r="M91" s="614"/>
      <c r="N91" s="614"/>
      <c r="O91" s="614"/>
      <c r="P91" s="317"/>
      <c r="Q91" s="317"/>
      <c r="R91" s="317"/>
      <c r="S91" s="317"/>
      <c r="T91" s="317">
        <v>1</v>
      </c>
      <c r="U91" s="317">
        <v>1</v>
      </c>
      <c r="V91" s="317"/>
      <c r="W91" s="260"/>
      <c r="X91" s="260"/>
      <c r="Y91" s="315"/>
      <c r="Z91" s="315"/>
      <c r="AA91" s="316"/>
      <c r="AB91" s="316"/>
      <c r="AC91" s="316"/>
      <c r="AD91" s="316"/>
    </row>
    <row r="92" spans="1:37" s="2" customFormat="1">
      <c r="A92" s="317">
        <v>75</v>
      </c>
      <c r="B92" s="310">
        <v>10010167402</v>
      </c>
      <c r="C92" s="318" t="s">
        <v>331</v>
      </c>
      <c r="D92" s="318" t="s">
        <v>332</v>
      </c>
      <c r="E92" s="312" t="s">
        <v>134</v>
      </c>
      <c r="F92" s="609" t="s">
        <v>214</v>
      </c>
      <c r="G92" s="318" t="s">
        <v>372</v>
      </c>
      <c r="H92" s="309" t="s">
        <v>327</v>
      </c>
      <c r="I92" s="614"/>
      <c r="J92" s="614"/>
      <c r="K92" s="614"/>
      <c r="L92" s="614"/>
      <c r="M92" s="614"/>
      <c r="N92" s="614"/>
      <c r="O92" s="614"/>
      <c r="P92" s="317"/>
      <c r="Q92" s="317"/>
      <c r="R92" s="317"/>
      <c r="S92" s="317">
        <v>1</v>
      </c>
      <c r="T92" s="317">
        <v>1</v>
      </c>
      <c r="U92" s="317">
        <v>1</v>
      </c>
      <c r="V92" s="317">
        <v>1</v>
      </c>
      <c r="W92" s="260"/>
      <c r="X92" s="260"/>
      <c r="Y92" s="315"/>
      <c r="Z92" s="315"/>
      <c r="AA92" s="316"/>
      <c r="AB92" s="316"/>
      <c r="AC92" s="316"/>
      <c r="AD92" s="316"/>
    </row>
    <row r="93" spans="1:37" s="2" customFormat="1">
      <c r="A93" s="317">
        <v>76</v>
      </c>
      <c r="B93" s="310">
        <v>10010167503</v>
      </c>
      <c r="C93" s="318" t="s">
        <v>331</v>
      </c>
      <c r="D93" s="318" t="s">
        <v>330</v>
      </c>
      <c r="E93" s="312" t="s">
        <v>134</v>
      </c>
      <c r="F93" s="609" t="s">
        <v>214</v>
      </c>
      <c r="G93" s="318" t="s">
        <v>372</v>
      </c>
      <c r="H93" s="309" t="s">
        <v>327</v>
      </c>
      <c r="I93" s="614"/>
      <c r="J93" s="614"/>
      <c r="K93" s="614"/>
      <c r="L93" s="614"/>
      <c r="M93" s="614"/>
      <c r="N93" s="614"/>
      <c r="O93" s="614"/>
      <c r="P93" s="317"/>
      <c r="Q93" s="317"/>
      <c r="R93" s="317"/>
      <c r="S93" s="317">
        <v>1</v>
      </c>
      <c r="T93" s="317">
        <v>1</v>
      </c>
      <c r="U93" s="317">
        <v>1</v>
      </c>
      <c r="V93" s="317">
        <v>1</v>
      </c>
      <c r="W93" s="260"/>
      <c r="X93" s="260"/>
      <c r="Y93" s="315"/>
      <c r="Z93" s="315"/>
      <c r="AA93" s="316"/>
      <c r="AB93" s="316"/>
      <c r="AC93" s="316"/>
      <c r="AD93" s="316"/>
    </row>
    <row r="94" spans="1:37" s="2" customFormat="1">
      <c r="A94" s="317">
        <v>77</v>
      </c>
      <c r="B94" s="310">
        <v>10008670770</v>
      </c>
      <c r="C94" s="318" t="s">
        <v>326</v>
      </c>
      <c r="D94" s="318" t="s">
        <v>325</v>
      </c>
      <c r="E94" s="312" t="s">
        <v>621</v>
      </c>
      <c r="F94" s="609" t="s">
        <v>105</v>
      </c>
      <c r="G94" s="318" t="s">
        <v>372</v>
      </c>
      <c r="H94" s="309" t="s">
        <v>92</v>
      </c>
      <c r="I94" s="614"/>
      <c r="J94" s="614"/>
      <c r="K94" s="614"/>
      <c r="L94" s="614"/>
      <c r="M94" s="614"/>
      <c r="N94" s="614"/>
      <c r="O94" s="614"/>
      <c r="P94" s="317"/>
      <c r="Q94" s="317"/>
      <c r="R94" s="317"/>
      <c r="S94" s="317">
        <v>1</v>
      </c>
      <c r="T94" s="317">
        <v>1</v>
      </c>
      <c r="U94" s="317">
        <v>1</v>
      </c>
      <c r="V94" s="317"/>
      <c r="W94" s="260"/>
      <c r="X94" s="260"/>
      <c r="Y94" s="315"/>
      <c r="Z94" s="315"/>
      <c r="AA94" s="316"/>
      <c r="AB94" s="316"/>
      <c r="AC94" s="316"/>
      <c r="AD94" s="316"/>
    </row>
    <row r="95" spans="1:37" s="2" customFormat="1">
      <c r="A95" s="317">
        <v>23</v>
      </c>
      <c r="B95" s="310">
        <v>10007272253</v>
      </c>
      <c r="C95" s="318" t="s">
        <v>321</v>
      </c>
      <c r="D95" s="318" t="s">
        <v>320</v>
      </c>
      <c r="E95" s="312" t="s">
        <v>221</v>
      </c>
      <c r="F95" s="609" t="s">
        <v>169</v>
      </c>
      <c r="G95" s="318" t="s">
        <v>372</v>
      </c>
      <c r="H95" s="309" t="s">
        <v>92</v>
      </c>
      <c r="I95" s="614"/>
      <c r="J95" s="614"/>
      <c r="K95" s="614"/>
      <c r="L95" s="614"/>
      <c r="M95" s="614"/>
      <c r="N95" s="614"/>
      <c r="O95" s="614"/>
      <c r="P95" s="317"/>
      <c r="Q95" s="317"/>
      <c r="R95" s="317"/>
      <c r="S95" s="317"/>
      <c r="T95" s="317">
        <v>1</v>
      </c>
      <c r="U95" s="317">
        <v>1</v>
      </c>
      <c r="V95" s="317"/>
      <c r="W95" s="260"/>
      <c r="X95" s="260"/>
      <c r="Y95" s="315"/>
      <c r="Z95" s="315"/>
      <c r="AA95" s="316"/>
      <c r="AB95" s="316"/>
      <c r="AC95" s="316"/>
      <c r="AD95" s="316"/>
    </row>
    <row r="96" spans="1:37" s="2" customFormat="1">
      <c r="A96" s="317"/>
      <c r="B96" s="310">
        <v>10010746570</v>
      </c>
      <c r="C96" s="318" t="s">
        <v>318</v>
      </c>
      <c r="D96" s="318" t="s">
        <v>317</v>
      </c>
      <c r="E96" s="312" t="s">
        <v>156</v>
      </c>
      <c r="F96" s="609" t="s">
        <v>233</v>
      </c>
      <c r="G96" s="318" t="s">
        <v>372</v>
      </c>
      <c r="H96" s="309" t="s">
        <v>92</v>
      </c>
      <c r="I96" s="614"/>
      <c r="J96" s="614"/>
      <c r="K96" s="614"/>
      <c r="L96" s="614"/>
      <c r="M96" s="614"/>
      <c r="N96" s="614"/>
      <c r="O96" s="614"/>
      <c r="P96" s="317"/>
      <c r="Q96" s="317"/>
      <c r="R96" s="317"/>
      <c r="S96" s="317">
        <v>0</v>
      </c>
      <c r="T96" s="317">
        <v>0</v>
      </c>
      <c r="U96" s="317">
        <v>0</v>
      </c>
      <c r="V96" s="317"/>
      <c r="W96" s="260"/>
      <c r="X96" s="260"/>
      <c r="Y96" s="315"/>
      <c r="Z96" s="315"/>
      <c r="AA96" s="316"/>
      <c r="AB96" s="316"/>
      <c r="AC96" s="316"/>
      <c r="AD96" s="316"/>
      <c r="AE96" s="316"/>
    </row>
    <row r="97" spans="1:31" s="2" customFormat="1">
      <c r="A97" s="317">
        <v>80</v>
      </c>
      <c r="B97" s="310">
        <v>10009084739</v>
      </c>
      <c r="C97" s="318" t="s">
        <v>315</v>
      </c>
      <c r="D97" s="318" t="s">
        <v>314</v>
      </c>
      <c r="E97" s="312" t="s">
        <v>231</v>
      </c>
      <c r="F97" s="609" t="s">
        <v>656</v>
      </c>
      <c r="G97" s="318" t="s">
        <v>372</v>
      </c>
      <c r="H97" s="309" t="s">
        <v>92</v>
      </c>
      <c r="I97" s="614"/>
      <c r="J97" s="614"/>
      <c r="K97" s="614"/>
      <c r="L97" s="614"/>
      <c r="M97" s="614"/>
      <c r="N97" s="614"/>
      <c r="O97" s="614"/>
      <c r="P97" s="317"/>
      <c r="Q97" s="317"/>
      <c r="R97" s="317"/>
      <c r="S97" s="317">
        <v>0</v>
      </c>
      <c r="T97" s="317">
        <v>0</v>
      </c>
      <c r="U97" s="317"/>
      <c r="V97" s="317"/>
      <c r="W97" s="260"/>
      <c r="X97" s="260"/>
      <c r="Y97" s="315"/>
      <c r="Z97" s="315"/>
      <c r="AA97" s="316"/>
      <c r="AB97" s="316"/>
      <c r="AC97" s="316"/>
      <c r="AD97" s="316"/>
      <c r="AE97" s="316"/>
    </row>
  </sheetData>
  <mergeCells count="69">
    <mergeCell ref="AH79:AH80"/>
    <mergeCell ref="AI79:AI80"/>
    <mergeCell ref="AJ79:AJ80"/>
    <mergeCell ref="AK79:AK80"/>
    <mergeCell ref="AI44:AI45"/>
    <mergeCell ref="AJ44:AJ45"/>
    <mergeCell ref="AK44:AK45"/>
    <mergeCell ref="AB79:AG79"/>
    <mergeCell ref="A65:H65"/>
    <mergeCell ref="AB2:AG2"/>
    <mergeCell ref="AH2:AH3"/>
    <mergeCell ref="AI2:AI3"/>
    <mergeCell ref="AJ2:AJ3"/>
    <mergeCell ref="AK2:AK3"/>
    <mergeCell ref="AB23:AG23"/>
    <mergeCell ref="AH23:AH24"/>
    <mergeCell ref="AI23:AI24"/>
    <mergeCell ref="AJ23:AJ24"/>
    <mergeCell ref="AK23:AK24"/>
    <mergeCell ref="AB44:AG44"/>
    <mergeCell ref="AH44:AH45"/>
    <mergeCell ref="X27:X28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S27:S28"/>
    <mergeCell ref="T27:T28"/>
    <mergeCell ref="U27:U28"/>
    <mergeCell ref="V27:V28"/>
    <mergeCell ref="W27:W28"/>
    <mergeCell ref="N27:N28"/>
    <mergeCell ref="O27:O28"/>
    <mergeCell ref="P27:P28"/>
    <mergeCell ref="Q27:Q28"/>
    <mergeCell ref="R27:R28"/>
    <mergeCell ref="M2:M3"/>
    <mergeCell ref="A27:H27"/>
    <mergeCell ref="I27:I28"/>
    <mergeCell ref="J27:J28"/>
    <mergeCell ref="K27:K28"/>
    <mergeCell ref="L27:L28"/>
    <mergeCell ref="M27:M28"/>
    <mergeCell ref="A2:G2"/>
    <mergeCell ref="I2:I3"/>
    <mergeCell ref="J2:J3"/>
    <mergeCell ref="K2:K3"/>
    <mergeCell ref="L2:L3"/>
    <mergeCell ref="X2:X3"/>
    <mergeCell ref="O2:O3"/>
    <mergeCell ref="P2:P3"/>
    <mergeCell ref="Q2:Q3"/>
    <mergeCell ref="R2:R3"/>
    <mergeCell ref="S2:S3"/>
    <mergeCell ref="T2:T3"/>
    <mergeCell ref="N2:N3"/>
    <mergeCell ref="U2:U3"/>
    <mergeCell ref="V2:V3"/>
    <mergeCell ref="W2:W3"/>
  </mergeCells>
  <printOptions horizontalCentered="1"/>
  <pageMargins left="0.39370078740157483" right="0.39370078740157483" top="0.59055118110236227" bottom="0.51181102362204722" header="0.31496062992125984" footer="0.31496062992125984"/>
  <pageSetup paperSize="9" scale="55" orientation="portrait" r:id="rId1"/>
  <colBreaks count="1" manualBreakCount="1">
    <brk id="2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zoomScale="90" zoomScaleNormal="90" workbookViewId="0">
      <selection sqref="A1:J20"/>
    </sheetView>
  </sheetViews>
  <sheetFormatPr defaultColWidth="11.42578125" defaultRowHeight="12.75"/>
  <cols>
    <col min="1" max="1" width="5.140625" style="320" bestFit="1" customWidth="1"/>
    <col min="2" max="2" width="18.28515625" style="320" customWidth="1"/>
    <col min="3" max="3" width="14.42578125" style="320" customWidth="1"/>
    <col min="4" max="4" width="13.7109375" style="320" bestFit="1" customWidth="1"/>
    <col min="5" max="5" width="13.42578125" style="320" customWidth="1"/>
    <col min="6" max="6" width="31.28515625" style="320" customWidth="1"/>
    <col min="7" max="8" width="4.7109375" style="321" customWidth="1"/>
    <col min="9" max="10" width="4.85546875" style="321" customWidth="1"/>
    <col min="11" max="20" width="5.28515625" style="320" customWidth="1"/>
    <col min="21" max="16384" width="11.42578125" style="320"/>
  </cols>
  <sheetData>
    <row r="1" spans="1:13" ht="30.75" thickBot="1">
      <c r="A1" s="475" t="s">
        <v>310</v>
      </c>
      <c r="B1" s="475"/>
      <c r="C1" s="475"/>
      <c r="D1" s="475"/>
      <c r="E1" s="475"/>
      <c r="F1" s="475"/>
      <c r="G1" s="475"/>
      <c r="H1" s="475"/>
      <c r="I1" s="475"/>
      <c r="J1" s="475"/>
      <c r="K1" s="341"/>
      <c r="L1" s="341"/>
      <c r="M1" s="341"/>
    </row>
    <row r="2" spans="1:13" ht="103.5" customHeight="1" thickBot="1">
      <c r="A2" s="476" t="s">
        <v>309</v>
      </c>
      <c r="B2" s="476"/>
      <c r="C2" s="476"/>
      <c r="D2" s="476"/>
      <c r="E2" s="476"/>
      <c r="F2" s="477"/>
      <c r="G2" s="478" t="s">
        <v>272</v>
      </c>
      <c r="H2" s="480" t="s">
        <v>271</v>
      </c>
      <c r="I2" s="480" t="s">
        <v>270</v>
      </c>
      <c r="J2" s="473" t="s">
        <v>269</v>
      </c>
    </row>
    <row r="3" spans="1:13" ht="15.75" customHeight="1" thickBot="1">
      <c r="A3" s="339" t="s">
        <v>268</v>
      </c>
      <c r="B3" s="340" t="s">
        <v>136</v>
      </c>
      <c r="C3" s="340" t="s">
        <v>148</v>
      </c>
      <c r="D3" s="339" t="s">
        <v>267</v>
      </c>
      <c r="E3" s="339" t="s">
        <v>266</v>
      </c>
      <c r="F3" s="338" t="s">
        <v>265</v>
      </c>
      <c r="G3" s="479"/>
      <c r="H3" s="481"/>
      <c r="I3" s="481"/>
      <c r="J3" s="474"/>
    </row>
    <row r="4" spans="1:13" ht="15.75">
      <c r="A4" s="364"/>
      <c r="B4" s="365"/>
      <c r="C4" s="365"/>
      <c r="D4" s="364"/>
      <c r="E4" s="364"/>
      <c r="F4" s="362"/>
      <c r="G4" s="424">
        <v>1</v>
      </c>
      <c r="H4" s="425">
        <v>3</v>
      </c>
      <c r="I4" s="425">
        <v>4</v>
      </c>
      <c r="J4" s="425">
        <v>5</v>
      </c>
    </row>
    <row r="5" spans="1:13">
      <c r="A5" s="322">
        <v>18</v>
      </c>
      <c r="B5" s="327" t="s">
        <v>308</v>
      </c>
      <c r="C5" s="327" t="s">
        <v>307</v>
      </c>
      <c r="D5" s="326">
        <v>10047282935</v>
      </c>
      <c r="E5" s="326" t="s">
        <v>275</v>
      </c>
      <c r="F5" s="327" t="s">
        <v>59</v>
      </c>
      <c r="G5" s="322"/>
      <c r="H5" s="322" t="s">
        <v>90</v>
      </c>
      <c r="I5" s="322"/>
      <c r="J5" s="322"/>
    </row>
    <row r="6" spans="1:13">
      <c r="A6" s="322">
        <v>19</v>
      </c>
      <c r="B6" s="327" t="s">
        <v>306</v>
      </c>
      <c r="C6" s="327" t="s">
        <v>305</v>
      </c>
      <c r="D6" s="326">
        <v>10047400749</v>
      </c>
      <c r="E6" s="326" t="s">
        <v>275</v>
      </c>
      <c r="F6" s="327" t="s">
        <v>59</v>
      </c>
      <c r="G6" s="322"/>
      <c r="H6" s="322" t="s">
        <v>90</v>
      </c>
      <c r="I6" s="322"/>
      <c r="J6" s="322"/>
    </row>
    <row r="7" spans="1:13">
      <c r="A7" s="322">
        <v>20</v>
      </c>
      <c r="B7" s="327" t="s">
        <v>304</v>
      </c>
      <c r="C7" s="327" t="s">
        <v>303</v>
      </c>
      <c r="D7" s="326">
        <v>10047400446</v>
      </c>
      <c r="E7" s="326" t="s">
        <v>275</v>
      </c>
      <c r="F7" s="327" t="s">
        <v>59</v>
      </c>
      <c r="G7" s="322"/>
      <c r="H7" s="322" t="s">
        <v>90</v>
      </c>
      <c r="I7" s="322"/>
      <c r="J7" s="322"/>
    </row>
    <row r="8" spans="1:13">
      <c r="A8" s="322">
        <v>22</v>
      </c>
      <c r="B8" s="327" t="s">
        <v>302</v>
      </c>
      <c r="C8" s="327" t="s">
        <v>301</v>
      </c>
      <c r="D8" s="326">
        <v>10053904395</v>
      </c>
      <c r="E8" s="326" t="s">
        <v>275</v>
      </c>
      <c r="F8" s="327" t="s">
        <v>298</v>
      </c>
      <c r="G8" s="322"/>
      <c r="H8" s="322" t="s">
        <v>90</v>
      </c>
      <c r="I8" s="322"/>
      <c r="J8" s="322"/>
    </row>
    <row r="9" spans="1:13">
      <c r="A9" s="322">
        <v>23</v>
      </c>
      <c r="B9" s="327" t="s">
        <v>300</v>
      </c>
      <c r="C9" s="327" t="s">
        <v>299</v>
      </c>
      <c r="D9" s="326">
        <v>10054524791</v>
      </c>
      <c r="E9" s="326" t="s">
        <v>275</v>
      </c>
      <c r="F9" s="327" t="s">
        <v>298</v>
      </c>
      <c r="G9" s="322"/>
      <c r="H9" s="322" t="s">
        <v>90</v>
      </c>
      <c r="I9" s="322"/>
      <c r="J9" s="322"/>
    </row>
    <row r="10" spans="1:13">
      <c r="A10" s="322">
        <v>40</v>
      </c>
      <c r="B10" s="327" t="s">
        <v>297</v>
      </c>
      <c r="C10" s="327" t="s">
        <v>296</v>
      </c>
      <c r="D10" s="326">
        <v>10046081751</v>
      </c>
      <c r="E10" s="326" t="s">
        <v>275</v>
      </c>
      <c r="F10" s="327" t="s">
        <v>95</v>
      </c>
      <c r="G10" s="322"/>
      <c r="H10" s="322" t="s">
        <v>90</v>
      </c>
      <c r="I10" s="322"/>
      <c r="J10" s="322"/>
    </row>
    <row r="11" spans="1:13">
      <c r="A11" s="322">
        <v>65</v>
      </c>
      <c r="B11" s="327" t="s">
        <v>295</v>
      </c>
      <c r="C11" s="327" t="s">
        <v>294</v>
      </c>
      <c r="D11" s="326">
        <v>10047208769</v>
      </c>
      <c r="E11" s="326" t="s">
        <v>275</v>
      </c>
      <c r="F11" s="327" t="s">
        <v>242</v>
      </c>
      <c r="G11" s="322"/>
      <c r="H11" s="322" t="s">
        <v>90</v>
      </c>
      <c r="I11" s="322"/>
      <c r="J11" s="322"/>
    </row>
    <row r="12" spans="1:13">
      <c r="A12" s="322">
        <v>70</v>
      </c>
      <c r="B12" s="327" t="s">
        <v>293</v>
      </c>
      <c r="C12" s="327" t="s">
        <v>292</v>
      </c>
      <c r="D12" s="326">
        <v>10047767127</v>
      </c>
      <c r="E12" s="326" t="s">
        <v>275</v>
      </c>
      <c r="F12" s="327" t="s">
        <v>242</v>
      </c>
      <c r="G12" s="322"/>
      <c r="H12" s="322" t="s">
        <v>90</v>
      </c>
      <c r="I12" s="322"/>
      <c r="J12" s="322"/>
    </row>
    <row r="13" spans="1:13">
      <c r="A13" s="322">
        <v>71</v>
      </c>
      <c r="B13" s="327" t="s">
        <v>291</v>
      </c>
      <c r="C13" s="327" t="s">
        <v>290</v>
      </c>
      <c r="D13" s="326">
        <v>10047425506</v>
      </c>
      <c r="E13" s="326" t="s">
        <v>275</v>
      </c>
      <c r="F13" s="327" t="s">
        <v>242</v>
      </c>
      <c r="G13" s="322"/>
      <c r="H13" s="322" t="s">
        <v>90</v>
      </c>
      <c r="I13" s="322"/>
      <c r="J13" s="322"/>
    </row>
    <row r="14" spans="1:13">
      <c r="A14" s="322">
        <v>72</v>
      </c>
      <c r="B14" s="327" t="s">
        <v>289</v>
      </c>
      <c r="C14" s="327" t="s">
        <v>288</v>
      </c>
      <c r="D14" s="326">
        <v>10047254845</v>
      </c>
      <c r="E14" s="326" t="s">
        <v>282</v>
      </c>
      <c r="F14" s="327" t="s">
        <v>94</v>
      </c>
      <c r="G14" s="322"/>
      <c r="H14" s="322" t="s">
        <v>90</v>
      </c>
      <c r="I14" s="322"/>
      <c r="J14" s="322"/>
    </row>
    <row r="15" spans="1:13">
      <c r="A15" s="322">
        <v>73</v>
      </c>
      <c r="B15" s="327" t="s">
        <v>287</v>
      </c>
      <c r="C15" s="327" t="s">
        <v>286</v>
      </c>
      <c r="D15" s="326">
        <v>10047447431</v>
      </c>
      <c r="E15" s="326" t="s">
        <v>282</v>
      </c>
      <c r="F15" s="327" t="s">
        <v>94</v>
      </c>
      <c r="G15" s="322"/>
      <c r="H15" s="322" t="s">
        <v>90</v>
      </c>
      <c r="I15" s="322"/>
      <c r="J15" s="322"/>
    </row>
    <row r="16" spans="1:13">
      <c r="A16" s="322">
        <v>79</v>
      </c>
      <c r="B16" s="327" t="s">
        <v>285</v>
      </c>
      <c r="C16" s="327" t="s">
        <v>280</v>
      </c>
      <c r="D16" s="326">
        <v>10047337394</v>
      </c>
      <c r="E16" s="326" t="s">
        <v>275</v>
      </c>
      <c r="F16" s="327" t="s">
        <v>284</v>
      </c>
      <c r="G16" s="322"/>
      <c r="H16" s="322" t="s">
        <v>90</v>
      </c>
      <c r="I16" s="322"/>
      <c r="J16" s="322"/>
    </row>
    <row r="17" spans="1:10">
      <c r="A17" s="322">
        <v>85</v>
      </c>
      <c r="B17" s="327" t="s">
        <v>283</v>
      </c>
      <c r="C17" s="327" t="s">
        <v>276</v>
      </c>
      <c r="D17" s="326">
        <v>10047201594</v>
      </c>
      <c r="E17" s="326" t="s">
        <v>282</v>
      </c>
      <c r="F17" s="327" t="s">
        <v>236</v>
      </c>
      <c r="G17" s="322"/>
      <c r="H17" s="322" t="s">
        <v>90</v>
      </c>
      <c r="I17" s="322"/>
      <c r="J17" s="322"/>
    </row>
    <row r="18" spans="1:10">
      <c r="A18" s="322">
        <v>86</v>
      </c>
      <c r="B18" s="327" t="s">
        <v>281</v>
      </c>
      <c r="C18" s="327" t="s">
        <v>280</v>
      </c>
      <c r="D18" s="326">
        <v>10047310318</v>
      </c>
      <c r="E18" s="326" t="s">
        <v>275</v>
      </c>
      <c r="F18" s="327" t="s">
        <v>236</v>
      </c>
      <c r="G18" s="322"/>
      <c r="H18" s="322" t="s">
        <v>90</v>
      </c>
      <c r="I18" s="322"/>
      <c r="J18" s="322"/>
    </row>
    <row r="19" spans="1:10">
      <c r="A19" s="322">
        <v>87</v>
      </c>
      <c r="B19" s="327" t="s">
        <v>279</v>
      </c>
      <c r="C19" s="327" t="s">
        <v>278</v>
      </c>
      <c r="D19" s="326">
        <v>10047309914</v>
      </c>
      <c r="E19" s="326" t="s">
        <v>275</v>
      </c>
      <c r="F19" s="327" t="s">
        <v>236</v>
      </c>
      <c r="G19" s="322"/>
      <c r="H19" s="322" t="s">
        <v>90</v>
      </c>
      <c r="I19" s="322"/>
      <c r="J19" s="322"/>
    </row>
    <row r="20" spans="1:10">
      <c r="A20" s="322">
        <v>88</v>
      </c>
      <c r="B20" s="327" t="s">
        <v>277</v>
      </c>
      <c r="C20" s="327" t="s">
        <v>276</v>
      </c>
      <c r="D20" s="326">
        <v>10047388726</v>
      </c>
      <c r="E20" s="326" t="s">
        <v>275</v>
      </c>
      <c r="F20" s="327" t="s">
        <v>236</v>
      </c>
      <c r="G20" s="322"/>
      <c r="H20" s="322" t="s">
        <v>90</v>
      </c>
      <c r="I20" s="322"/>
      <c r="J20" s="322"/>
    </row>
    <row r="21" spans="1:10">
      <c r="A21" s="322"/>
      <c r="B21" s="327"/>
      <c r="C21" s="327"/>
      <c r="D21" s="326"/>
      <c r="E21" s="326"/>
      <c r="F21" s="327"/>
      <c r="G21" s="322"/>
      <c r="H21" s="322"/>
      <c r="I21" s="322"/>
      <c r="J21" s="322"/>
    </row>
  </sheetData>
  <autoFilter ref="A4:M4">
    <sortState ref="A5:M20">
      <sortCondition ref="A4"/>
    </sortState>
  </autoFilter>
  <mergeCells count="6">
    <mergeCell ref="J2:J3"/>
    <mergeCell ref="A1:J1"/>
    <mergeCell ref="A2:F2"/>
    <mergeCell ref="G2:G3"/>
    <mergeCell ref="H2:H3"/>
    <mergeCell ref="I2:I3"/>
  </mergeCells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>
    <oddFooter>&amp;R&amp;"Arial,Fett"&amp;12X = start, Clear = no start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zoomScaleNormal="100" workbookViewId="0">
      <selection activeCell="A2" sqref="A2:J20"/>
    </sheetView>
  </sheetViews>
  <sheetFormatPr defaultColWidth="11.42578125" defaultRowHeight="12.75"/>
  <cols>
    <col min="1" max="1" width="5.140625" style="320" bestFit="1" customWidth="1"/>
    <col min="2" max="2" width="18.28515625" style="320" customWidth="1"/>
    <col min="3" max="3" width="14.42578125" style="320" customWidth="1"/>
    <col min="4" max="4" width="13.7109375" style="320" bestFit="1" customWidth="1"/>
    <col min="5" max="5" width="13.42578125" style="320" customWidth="1"/>
    <col min="6" max="6" width="31.28515625" style="320" customWidth="1"/>
    <col min="7" max="8" width="4.7109375" style="321" customWidth="1"/>
    <col min="9" max="10" width="4.85546875" style="321" customWidth="1"/>
    <col min="11" max="13" width="5.28515625" style="320" customWidth="1"/>
    <col min="14" max="16384" width="11.42578125" style="320"/>
  </cols>
  <sheetData>
    <row r="1" spans="1:10" ht="28.5" thickBot="1">
      <c r="A1" s="475" t="s">
        <v>274</v>
      </c>
      <c r="B1" s="475"/>
      <c r="C1" s="475"/>
      <c r="D1" s="475"/>
      <c r="E1" s="475"/>
      <c r="F1" s="475"/>
      <c r="G1" s="475"/>
      <c r="H1" s="475"/>
      <c r="I1" s="475"/>
      <c r="J1" s="475"/>
    </row>
    <row r="2" spans="1:10" ht="103.5" customHeight="1" thickBot="1">
      <c r="A2" s="476" t="s">
        <v>273</v>
      </c>
      <c r="B2" s="476"/>
      <c r="C2" s="476"/>
      <c r="D2" s="476"/>
      <c r="E2" s="476"/>
      <c r="F2" s="477"/>
      <c r="G2" s="478" t="s">
        <v>272</v>
      </c>
      <c r="H2" s="480" t="s">
        <v>271</v>
      </c>
      <c r="I2" s="480" t="s">
        <v>270</v>
      </c>
      <c r="J2" s="473" t="s">
        <v>269</v>
      </c>
    </row>
    <row r="3" spans="1:10" ht="15.75" customHeight="1" thickBot="1">
      <c r="A3" s="339" t="s">
        <v>268</v>
      </c>
      <c r="B3" s="340" t="s">
        <v>136</v>
      </c>
      <c r="C3" s="340" t="s">
        <v>148</v>
      </c>
      <c r="D3" s="339" t="s">
        <v>267</v>
      </c>
      <c r="E3" s="339" t="s">
        <v>266</v>
      </c>
      <c r="F3" s="338" t="s">
        <v>265</v>
      </c>
      <c r="G3" s="479"/>
      <c r="H3" s="481"/>
      <c r="I3" s="481"/>
      <c r="J3" s="474"/>
    </row>
    <row r="4" spans="1:10" ht="16.5" thickBot="1">
      <c r="A4" s="336"/>
      <c r="B4" s="337"/>
      <c r="C4" s="337"/>
      <c r="D4" s="336"/>
      <c r="E4" s="336"/>
      <c r="F4" s="335"/>
      <c r="G4" s="334">
        <v>1</v>
      </c>
      <c r="H4" s="333">
        <v>3</v>
      </c>
      <c r="I4" s="333">
        <v>4</v>
      </c>
      <c r="J4" s="333">
        <v>5</v>
      </c>
    </row>
    <row r="5" spans="1:10">
      <c r="A5" s="324">
        <v>6</v>
      </c>
      <c r="B5" s="325" t="s">
        <v>264</v>
      </c>
      <c r="C5" s="325" t="s">
        <v>263</v>
      </c>
      <c r="D5" s="329">
        <v>10047330627</v>
      </c>
      <c r="E5" s="329" t="s">
        <v>237</v>
      </c>
      <c r="F5" s="325" t="s">
        <v>59</v>
      </c>
      <c r="G5" s="324"/>
      <c r="H5" s="324"/>
      <c r="I5" s="324" t="s">
        <v>90</v>
      </c>
      <c r="J5" s="324"/>
    </row>
    <row r="6" spans="1:10">
      <c r="A6" s="324">
        <v>8</v>
      </c>
      <c r="B6" s="327" t="s">
        <v>262</v>
      </c>
      <c r="C6" s="327" t="s">
        <v>261</v>
      </c>
      <c r="D6" s="326">
        <v>10047299103</v>
      </c>
      <c r="E6" s="326" t="s">
        <v>237</v>
      </c>
      <c r="F6" s="325" t="s">
        <v>59</v>
      </c>
      <c r="G6" s="322"/>
      <c r="H6" s="322"/>
      <c r="I6" s="322" t="s">
        <v>90</v>
      </c>
      <c r="J6" s="322"/>
    </row>
    <row r="7" spans="1:10">
      <c r="A7" s="324">
        <v>9</v>
      </c>
      <c r="B7" s="327" t="s">
        <v>260</v>
      </c>
      <c r="C7" s="327" t="s">
        <v>259</v>
      </c>
      <c r="D7" s="332">
        <v>10047431768</v>
      </c>
      <c r="E7" s="326" t="s">
        <v>237</v>
      </c>
      <c r="F7" s="327" t="s">
        <v>59</v>
      </c>
      <c r="G7" s="322"/>
      <c r="H7" s="322"/>
      <c r="I7" s="322" t="s">
        <v>90</v>
      </c>
      <c r="J7" s="322"/>
    </row>
    <row r="8" spans="1:10">
      <c r="A8" s="324">
        <v>10</v>
      </c>
      <c r="B8" s="327" t="s">
        <v>258</v>
      </c>
      <c r="C8" s="327" t="s">
        <v>257</v>
      </c>
      <c r="D8" s="326">
        <v>10048203930</v>
      </c>
      <c r="E8" s="326" t="s">
        <v>237</v>
      </c>
      <c r="F8" s="325" t="s">
        <v>59</v>
      </c>
      <c r="G8" s="322"/>
      <c r="H8" s="322"/>
      <c r="I8" s="322" t="s">
        <v>90</v>
      </c>
      <c r="J8" s="322"/>
    </row>
    <row r="9" spans="1:10">
      <c r="A9" s="324">
        <v>11</v>
      </c>
      <c r="B9" s="327" t="s">
        <v>256</v>
      </c>
      <c r="C9" s="327" t="s">
        <v>255</v>
      </c>
      <c r="D9" s="326">
        <v>10047370538</v>
      </c>
      <c r="E9" s="326" t="s">
        <v>237</v>
      </c>
      <c r="F9" s="325" t="s">
        <v>59</v>
      </c>
      <c r="G9" s="322"/>
      <c r="H9" s="322"/>
      <c r="I9" s="322" t="s">
        <v>90</v>
      </c>
      <c r="J9" s="322"/>
    </row>
    <row r="10" spans="1:10">
      <c r="A10" s="324">
        <v>12</v>
      </c>
      <c r="B10" s="327" t="s">
        <v>254</v>
      </c>
      <c r="C10" s="327" t="s">
        <v>190</v>
      </c>
      <c r="D10" s="326">
        <v>10047405092</v>
      </c>
      <c r="E10" s="326" t="s">
        <v>237</v>
      </c>
      <c r="F10" s="325" t="s">
        <v>59</v>
      </c>
      <c r="G10" s="322"/>
      <c r="H10" s="322"/>
      <c r="I10" s="322" t="s">
        <v>90</v>
      </c>
      <c r="J10" s="322"/>
    </row>
    <row r="11" spans="1:10">
      <c r="A11" s="324">
        <v>30</v>
      </c>
      <c r="B11" s="327" t="s">
        <v>253</v>
      </c>
      <c r="C11" s="327" t="s">
        <v>252</v>
      </c>
      <c r="D11" s="326">
        <v>10046081549</v>
      </c>
      <c r="E11" s="326" t="s">
        <v>237</v>
      </c>
      <c r="F11" s="325" t="s">
        <v>95</v>
      </c>
      <c r="G11" s="322"/>
      <c r="H11" s="322"/>
      <c r="I11" s="322" t="s">
        <v>90</v>
      </c>
      <c r="J11" s="322"/>
    </row>
    <row r="12" spans="1:10">
      <c r="A12" s="324">
        <v>41</v>
      </c>
      <c r="B12" s="327" t="s">
        <v>251</v>
      </c>
      <c r="C12" s="327" t="s">
        <v>250</v>
      </c>
      <c r="D12" s="326">
        <v>10047309510</v>
      </c>
      <c r="E12" s="326" t="s">
        <v>237</v>
      </c>
      <c r="F12" s="325" t="s">
        <v>60</v>
      </c>
      <c r="G12" s="322"/>
      <c r="H12" s="322"/>
      <c r="I12" s="322" t="s">
        <v>90</v>
      </c>
      <c r="J12" s="322"/>
    </row>
    <row r="13" spans="1:10">
      <c r="A13" s="324">
        <v>42</v>
      </c>
      <c r="B13" s="327" t="s">
        <v>249</v>
      </c>
      <c r="C13" s="327" t="s">
        <v>248</v>
      </c>
      <c r="D13" s="326">
        <v>10059225554</v>
      </c>
      <c r="E13" s="326" t="s">
        <v>237</v>
      </c>
      <c r="F13" s="325" t="s">
        <v>60</v>
      </c>
      <c r="G13" s="322"/>
      <c r="H13" s="322"/>
      <c r="I13" s="322" t="s">
        <v>90</v>
      </c>
      <c r="J13" s="322"/>
    </row>
    <row r="14" spans="1:10">
      <c r="A14" s="324">
        <v>47</v>
      </c>
      <c r="B14" s="327" t="s">
        <v>487</v>
      </c>
      <c r="C14" s="327" t="s">
        <v>486</v>
      </c>
      <c r="D14" s="326">
        <v>10036590000</v>
      </c>
      <c r="E14" s="326" t="s">
        <v>237</v>
      </c>
      <c r="F14" s="325" t="s">
        <v>484</v>
      </c>
      <c r="G14" s="322"/>
      <c r="H14" s="322"/>
      <c r="I14" s="322" t="s">
        <v>90</v>
      </c>
      <c r="J14" s="322"/>
    </row>
    <row r="15" spans="1:10">
      <c r="A15" s="324">
        <v>48</v>
      </c>
      <c r="B15" s="327" t="s">
        <v>247</v>
      </c>
      <c r="C15" s="327" t="s">
        <v>246</v>
      </c>
      <c r="D15" s="326">
        <v>10047307991</v>
      </c>
      <c r="E15" s="326" t="s">
        <v>237</v>
      </c>
      <c r="F15" s="325" t="s">
        <v>242</v>
      </c>
      <c r="G15" s="322"/>
      <c r="H15" s="322"/>
      <c r="I15" s="322" t="s">
        <v>90</v>
      </c>
      <c r="J15" s="322"/>
    </row>
    <row r="16" spans="1:10">
      <c r="A16" s="324">
        <v>49</v>
      </c>
      <c r="B16" s="327" t="s">
        <v>245</v>
      </c>
      <c r="C16" s="327" t="s">
        <v>244</v>
      </c>
      <c r="D16" s="326">
        <v>10046331224</v>
      </c>
      <c r="E16" s="326" t="s">
        <v>237</v>
      </c>
      <c r="F16" s="325" t="s">
        <v>242</v>
      </c>
      <c r="G16" s="322"/>
      <c r="H16" s="322"/>
      <c r="I16" s="322" t="s">
        <v>90</v>
      </c>
      <c r="J16" s="322"/>
    </row>
    <row r="17" spans="1:10">
      <c r="A17" s="324">
        <v>50</v>
      </c>
      <c r="B17" s="327" t="s">
        <v>243</v>
      </c>
      <c r="C17" s="327" t="s">
        <v>190</v>
      </c>
      <c r="D17" s="326">
        <v>10047373366</v>
      </c>
      <c r="E17" s="326" t="s">
        <v>237</v>
      </c>
      <c r="F17" s="325" t="s">
        <v>242</v>
      </c>
      <c r="G17" s="322"/>
      <c r="H17" s="322"/>
      <c r="I17" s="322" t="s">
        <v>90</v>
      </c>
      <c r="J17" s="322"/>
    </row>
    <row r="18" spans="1:10">
      <c r="A18" s="324">
        <v>80</v>
      </c>
      <c r="B18" s="327" t="s">
        <v>241</v>
      </c>
      <c r="C18" s="327" t="s">
        <v>240</v>
      </c>
      <c r="D18" s="326">
        <v>10048179880</v>
      </c>
      <c r="E18" s="326" t="s">
        <v>237</v>
      </c>
      <c r="F18" s="325" t="s">
        <v>93</v>
      </c>
      <c r="G18" s="322"/>
      <c r="H18" s="322"/>
      <c r="I18" s="322" t="s">
        <v>90</v>
      </c>
      <c r="J18" s="322"/>
    </row>
    <row r="19" spans="1:10">
      <c r="A19" s="324">
        <v>81</v>
      </c>
      <c r="B19" s="327" t="s">
        <v>576</v>
      </c>
      <c r="C19" s="327" t="s">
        <v>493</v>
      </c>
      <c r="D19" s="326">
        <v>10047218873</v>
      </c>
      <c r="E19" s="326" t="s">
        <v>237</v>
      </c>
      <c r="F19" s="325" t="s">
        <v>577</v>
      </c>
      <c r="G19" s="322"/>
      <c r="H19" s="322"/>
      <c r="I19" s="322" t="s">
        <v>90</v>
      </c>
      <c r="J19" s="322"/>
    </row>
    <row r="20" spans="1:10">
      <c r="A20" s="324">
        <v>89</v>
      </c>
      <c r="B20" s="327" t="s">
        <v>239</v>
      </c>
      <c r="C20" s="327" t="s">
        <v>238</v>
      </c>
      <c r="D20" s="326">
        <v>10047396204</v>
      </c>
      <c r="E20" s="326" t="s">
        <v>237</v>
      </c>
      <c r="F20" s="325" t="s">
        <v>236</v>
      </c>
      <c r="G20" s="322"/>
      <c r="H20" s="322"/>
      <c r="I20" s="322" t="s">
        <v>90</v>
      </c>
      <c r="J20" s="322"/>
    </row>
    <row r="21" spans="1:10">
      <c r="A21" s="324"/>
      <c r="B21" s="327"/>
      <c r="C21" s="327"/>
      <c r="D21" s="326"/>
      <c r="E21" s="326"/>
      <c r="F21" s="325"/>
      <c r="G21" s="322"/>
      <c r="H21" s="322"/>
      <c r="I21" s="322"/>
      <c r="J21" s="322"/>
    </row>
  </sheetData>
  <autoFilter ref="A4:J4">
    <sortState ref="A5:J18">
      <sortCondition ref="A4"/>
    </sortState>
  </autoFilter>
  <mergeCells count="6">
    <mergeCell ref="J2:J3"/>
    <mergeCell ref="A1:J1"/>
    <mergeCell ref="A2:F2"/>
    <mergeCell ref="G2:G3"/>
    <mergeCell ref="H2:H3"/>
    <mergeCell ref="I2:I3"/>
  </mergeCells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>
    <oddFooter>&amp;R&amp;"Arial,Fett"&amp;12X = start, Clear = no start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A35"/>
  <sheetViews>
    <sheetView view="pageBreakPreview" zoomScale="90" zoomScaleNormal="50" zoomScaleSheetLayoutView="90" workbookViewId="0">
      <pane xSplit="2" ySplit="5" topLeftCell="C6" activePane="bottomRight" state="frozen"/>
      <selection activeCell="B8" sqref="B8"/>
      <selection pane="topRight" activeCell="B8" sqref="B8"/>
      <selection pane="bottomLeft" activeCell="B8" sqref="B8"/>
      <selection pane="bottomRight" activeCell="B2" sqref="B2:X35"/>
    </sheetView>
  </sheetViews>
  <sheetFormatPr defaultColWidth="8.85546875" defaultRowHeight="12.75"/>
  <cols>
    <col min="1" max="1" width="8.85546875" style="320"/>
    <col min="2" max="2" width="5.140625" style="320" bestFit="1" customWidth="1"/>
    <col min="3" max="3" width="13.85546875" style="320" customWidth="1"/>
    <col min="4" max="4" width="11.42578125" style="320" customWidth="1"/>
    <col min="5" max="5" width="10.28515625" style="320" customWidth="1"/>
    <col min="6" max="6" width="7" style="320" customWidth="1"/>
    <col min="7" max="8" width="9.140625" style="320" customWidth="1"/>
    <col min="9" max="9" width="22.42578125" style="320" customWidth="1"/>
    <col min="10" max="10" width="9.7109375" style="320" customWidth="1"/>
    <col min="11" max="13" width="3.28515625" style="320" bestFit="1" customWidth="1"/>
    <col min="14" max="14" width="3.28515625" style="320" customWidth="1"/>
    <col min="15" max="15" width="3.28515625" style="320" bestFit="1" customWidth="1"/>
    <col min="16" max="17" width="3.28515625" style="320" customWidth="1"/>
    <col min="18" max="18" width="3.28515625" style="320" bestFit="1" customWidth="1"/>
    <col min="19" max="19" width="3.28515625" style="320" customWidth="1"/>
    <col min="20" max="21" width="3.28515625" style="320" bestFit="1" customWidth="1"/>
    <col min="22" max="24" width="3.28515625" style="320" customWidth="1"/>
    <col min="25" max="34" width="5.28515625" style="320" customWidth="1"/>
    <col min="35" max="16384" width="8.85546875" style="320"/>
  </cols>
  <sheetData>
    <row r="1" spans="1:27" ht="30.75" thickBot="1">
      <c r="B1" s="475" t="s">
        <v>274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341"/>
      <c r="Z1" s="341"/>
      <c r="AA1" s="341"/>
    </row>
    <row r="2" spans="1:27" ht="103.5" customHeight="1" thickBot="1">
      <c r="B2" s="476" t="s">
        <v>396</v>
      </c>
      <c r="C2" s="476"/>
      <c r="D2" s="476"/>
      <c r="E2" s="476"/>
      <c r="F2" s="476"/>
      <c r="G2" s="476"/>
      <c r="H2" s="476"/>
      <c r="I2" s="477"/>
      <c r="J2" s="367"/>
      <c r="K2" s="478" t="s">
        <v>77</v>
      </c>
      <c r="L2" s="480" t="s">
        <v>78</v>
      </c>
      <c r="M2" s="480" t="s">
        <v>79</v>
      </c>
      <c r="N2" s="473" t="s">
        <v>80</v>
      </c>
      <c r="O2" s="478" t="s">
        <v>81</v>
      </c>
      <c r="P2" s="482" t="s">
        <v>144</v>
      </c>
      <c r="Q2" s="478" t="s">
        <v>82</v>
      </c>
      <c r="R2" s="478" t="s">
        <v>83</v>
      </c>
      <c r="S2" s="478" t="s">
        <v>145</v>
      </c>
      <c r="T2" s="478" t="s">
        <v>84</v>
      </c>
      <c r="U2" s="478" t="s">
        <v>85</v>
      </c>
      <c r="V2" s="482" t="s">
        <v>86</v>
      </c>
      <c r="W2" s="482" t="s">
        <v>146</v>
      </c>
      <c r="X2" s="480" t="s">
        <v>87</v>
      </c>
    </row>
    <row r="3" spans="1:27" ht="15.75" customHeight="1" thickBot="1">
      <c r="B3" s="339"/>
      <c r="C3" s="339"/>
      <c r="D3" s="340" t="s">
        <v>136</v>
      </c>
      <c r="E3" s="340" t="s">
        <v>148</v>
      </c>
      <c r="F3" s="339" t="s">
        <v>395</v>
      </c>
      <c r="G3" s="339" t="s">
        <v>394</v>
      </c>
      <c r="H3" s="366" t="s">
        <v>393</v>
      </c>
      <c r="I3" s="338" t="s">
        <v>265</v>
      </c>
      <c r="J3" s="361"/>
      <c r="K3" s="479"/>
      <c r="L3" s="481"/>
      <c r="M3" s="481"/>
      <c r="N3" s="474"/>
      <c r="O3" s="479"/>
      <c r="P3" s="483"/>
      <c r="Q3" s="479"/>
      <c r="R3" s="479"/>
      <c r="S3" s="479"/>
      <c r="T3" s="479"/>
      <c r="U3" s="479"/>
      <c r="V3" s="483"/>
      <c r="W3" s="483"/>
      <c r="X3" s="481"/>
    </row>
    <row r="4" spans="1:27" ht="15.75" customHeight="1" thickBot="1">
      <c r="B4" s="364"/>
      <c r="C4" s="364"/>
      <c r="D4" s="365"/>
      <c r="E4" s="365"/>
      <c r="F4" s="364"/>
      <c r="G4" s="364"/>
      <c r="H4" s="363"/>
      <c r="I4" s="362"/>
      <c r="J4" s="361"/>
      <c r="K4" s="358"/>
      <c r="L4" s="360"/>
      <c r="M4" s="360"/>
      <c r="N4" s="359"/>
      <c r="O4" s="358"/>
      <c r="P4" s="360"/>
      <c r="Q4" s="359"/>
      <c r="R4" s="358"/>
      <c r="S4" s="358"/>
      <c r="T4" s="358"/>
      <c r="U4" s="358">
        <f>SUM(U6:U35)</f>
        <v>26</v>
      </c>
      <c r="V4" s="358">
        <f>SUM(V6:V35)</f>
        <v>26</v>
      </c>
      <c r="W4" s="358">
        <f>SUM(W6:W35)</f>
        <v>26</v>
      </c>
      <c r="X4" s="358">
        <f>SUM(X6:X35)</f>
        <v>6</v>
      </c>
    </row>
    <row r="5" spans="1:27" ht="19.5" thickBot="1">
      <c r="B5" s="336"/>
      <c r="C5" s="336"/>
      <c r="D5" s="337"/>
      <c r="E5" s="337"/>
      <c r="F5" s="336"/>
      <c r="G5" s="336"/>
      <c r="H5" s="357"/>
      <c r="I5" s="335"/>
      <c r="J5" s="356"/>
      <c r="K5" s="334">
        <v>1</v>
      </c>
      <c r="L5" s="333">
        <v>3</v>
      </c>
      <c r="M5" s="333">
        <v>4</v>
      </c>
      <c r="N5" s="333">
        <v>5</v>
      </c>
      <c r="O5" s="333">
        <v>6</v>
      </c>
      <c r="P5" s="333">
        <v>7</v>
      </c>
      <c r="Q5" s="354">
        <v>8</v>
      </c>
      <c r="R5" s="355">
        <v>9</v>
      </c>
      <c r="S5" s="355">
        <v>10</v>
      </c>
      <c r="T5" s="355">
        <v>11</v>
      </c>
      <c r="U5" s="333">
        <v>13</v>
      </c>
      <c r="V5" s="333">
        <v>14</v>
      </c>
      <c r="W5" s="333">
        <v>15</v>
      </c>
      <c r="X5" s="354">
        <v>17</v>
      </c>
      <c r="AA5" s="353"/>
    </row>
    <row r="6" spans="1:27">
      <c r="B6" s="324">
        <v>4</v>
      </c>
      <c r="C6" s="455">
        <v>10047368619</v>
      </c>
      <c r="D6" s="351" t="s">
        <v>392</v>
      </c>
      <c r="E6" s="351" t="s">
        <v>370</v>
      </c>
      <c r="F6" s="351" t="s">
        <v>329</v>
      </c>
      <c r="G6" s="351" t="s">
        <v>389</v>
      </c>
      <c r="H6" s="343" t="s">
        <v>313</v>
      </c>
      <c r="I6" s="351" t="s">
        <v>388</v>
      </c>
      <c r="J6" s="350" t="s">
        <v>387</v>
      </c>
      <c r="K6" s="352"/>
      <c r="L6" s="352"/>
      <c r="M6" s="352"/>
      <c r="N6" s="352"/>
      <c r="O6" s="352"/>
      <c r="P6" s="352"/>
      <c r="Q6" s="352"/>
      <c r="R6" s="324"/>
      <c r="S6" s="324"/>
      <c r="T6" s="324"/>
      <c r="U6" s="324">
        <v>1</v>
      </c>
      <c r="V6" s="324">
        <v>1</v>
      </c>
      <c r="W6" s="324">
        <v>1</v>
      </c>
      <c r="X6" s="324"/>
    </row>
    <row r="7" spans="1:27">
      <c r="B7" s="324">
        <v>5</v>
      </c>
      <c r="C7" s="456">
        <v>10015286372</v>
      </c>
      <c r="D7" s="346" t="s">
        <v>391</v>
      </c>
      <c r="E7" s="346" t="s">
        <v>390</v>
      </c>
      <c r="F7" s="346" t="s">
        <v>329</v>
      </c>
      <c r="G7" s="346" t="s">
        <v>389</v>
      </c>
      <c r="H7" s="343" t="s">
        <v>313</v>
      </c>
      <c r="I7" s="351" t="s">
        <v>388</v>
      </c>
      <c r="J7" s="350" t="s">
        <v>387</v>
      </c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4">
        <v>1</v>
      </c>
      <c r="V7" s="324">
        <v>1</v>
      </c>
      <c r="W7" s="324">
        <v>1</v>
      </c>
      <c r="X7" s="322"/>
    </row>
    <row r="8" spans="1:27">
      <c r="B8" s="324">
        <v>6</v>
      </c>
      <c r="C8" s="348">
        <v>10004631732</v>
      </c>
      <c r="D8" s="344" t="s">
        <v>386</v>
      </c>
      <c r="E8" s="344" t="s">
        <v>385</v>
      </c>
      <c r="F8" s="344" t="s">
        <v>382</v>
      </c>
      <c r="G8" s="344"/>
      <c r="H8" s="343" t="s">
        <v>313</v>
      </c>
      <c r="I8" s="344" t="s">
        <v>381</v>
      </c>
      <c r="J8" s="345" t="s">
        <v>311</v>
      </c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4">
        <v>1</v>
      </c>
      <c r="V8" s="324">
        <v>1</v>
      </c>
      <c r="W8" s="324">
        <v>1</v>
      </c>
      <c r="X8" s="322"/>
    </row>
    <row r="9" spans="1:27">
      <c r="B9" s="324">
        <v>7</v>
      </c>
      <c r="C9" s="348">
        <v>10009487085</v>
      </c>
      <c r="D9" s="344" t="s">
        <v>649</v>
      </c>
      <c r="E9" s="344" t="s">
        <v>383</v>
      </c>
      <c r="F9" s="344" t="s">
        <v>382</v>
      </c>
      <c r="G9" s="344" t="s">
        <v>622</v>
      </c>
      <c r="H9" s="343" t="s">
        <v>313</v>
      </c>
      <c r="I9" s="344" t="s">
        <v>381</v>
      </c>
      <c r="J9" s="345" t="s">
        <v>311</v>
      </c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4">
        <v>1</v>
      </c>
      <c r="V9" s="324">
        <v>1</v>
      </c>
      <c r="W9" s="324">
        <v>1</v>
      </c>
      <c r="X9" s="322"/>
    </row>
    <row r="10" spans="1:27">
      <c r="B10" s="324">
        <v>8</v>
      </c>
      <c r="C10" s="457">
        <v>10008690271</v>
      </c>
      <c r="D10" s="344" t="s">
        <v>650</v>
      </c>
      <c r="E10" s="344" t="s">
        <v>639</v>
      </c>
      <c r="F10" s="344" t="s">
        <v>188</v>
      </c>
      <c r="G10" s="344" t="s">
        <v>606</v>
      </c>
      <c r="H10" s="343" t="s">
        <v>372</v>
      </c>
      <c r="I10" s="344" t="s">
        <v>188</v>
      </c>
      <c r="J10" s="345" t="s">
        <v>327</v>
      </c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4">
        <v>1</v>
      </c>
      <c r="V10" s="324">
        <v>1</v>
      </c>
      <c r="W10" s="324">
        <v>1</v>
      </c>
      <c r="X10" s="322">
        <v>1</v>
      </c>
    </row>
    <row r="11" spans="1:27">
      <c r="B11" s="324">
        <v>9</v>
      </c>
      <c r="C11" s="457">
        <v>10010945725</v>
      </c>
      <c r="D11" s="344" t="s">
        <v>378</v>
      </c>
      <c r="E11" s="344" t="s">
        <v>377</v>
      </c>
      <c r="F11" s="344" t="s">
        <v>188</v>
      </c>
      <c r="G11" s="344" t="s">
        <v>606</v>
      </c>
      <c r="H11" s="343" t="s">
        <v>372</v>
      </c>
      <c r="I11" s="344" t="s">
        <v>188</v>
      </c>
      <c r="J11" s="345" t="s">
        <v>327</v>
      </c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4">
        <v>1</v>
      </c>
      <c r="V11" s="324">
        <v>1</v>
      </c>
      <c r="W11" s="324">
        <v>1</v>
      </c>
      <c r="X11" s="322">
        <v>1</v>
      </c>
    </row>
    <row r="12" spans="1:27">
      <c r="B12" s="324">
        <v>10</v>
      </c>
      <c r="C12" s="457">
        <v>10010201148</v>
      </c>
      <c r="D12" s="344" t="s">
        <v>376</v>
      </c>
      <c r="E12" s="344" t="s">
        <v>375</v>
      </c>
      <c r="F12" s="344" t="s">
        <v>188</v>
      </c>
      <c r="G12" s="344" t="s">
        <v>606</v>
      </c>
      <c r="H12" s="343" t="s">
        <v>372</v>
      </c>
      <c r="I12" s="344" t="s">
        <v>188</v>
      </c>
      <c r="J12" s="345" t="s">
        <v>327</v>
      </c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4">
        <v>1</v>
      </c>
      <c r="V12" s="324">
        <v>1</v>
      </c>
      <c r="W12" s="324">
        <v>1</v>
      </c>
      <c r="X12" s="322">
        <v>1</v>
      </c>
    </row>
    <row r="13" spans="1:27">
      <c r="B13" s="324">
        <v>11</v>
      </c>
      <c r="C13" s="457">
        <v>10010700700</v>
      </c>
      <c r="D13" s="344" t="s">
        <v>374</v>
      </c>
      <c r="E13" s="344" t="s">
        <v>373</v>
      </c>
      <c r="F13" s="344" t="s">
        <v>188</v>
      </c>
      <c r="G13" s="344" t="s">
        <v>606</v>
      </c>
      <c r="H13" s="343" t="s">
        <v>372</v>
      </c>
      <c r="I13" s="344" t="s">
        <v>188</v>
      </c>
      <c r="J13" s="345" t="s">
        <v>327</v>
      </c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4">
        <v>1</v>
      </c>
      <c r="V13" s="324">
        <v>1</v>
      </c>
      <c r="W13" s="324">
        <v>1</v>
      </c>
      <c r="X13" s="322">
        <v>1</v>
      </c>
    </row>
    <row r="14" spans="1:27">
      <c r="B14" s="324">
        <v>12</v>
      </c>
      <c r="C14" s="457">
        <v>10005510994</v>
      </c>
      <c r="D14" s="344" t="s">
        <v>371</v>
      </c>
      <c r="E14" s="344" t="s">
        <v>370</v>
      </c>
      <c r="F14" s="344" t="s">
        <v>316</v>
      </c>
      <c r="G14" s="344" t="s">
        <v>233</v>
      </c>
      <c r="H14" s="343" t="s">
        <v>313</v>
      </c>
      <c r="I14" s="344" t="s">
        <v>156</v>
      </c>
      <c r="J14" s="345" t="s">
        <v>311</v>
      </c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4">
        <v>1</v>
      </c>
      <c r="V14" s="324">
        <v>1</v>
      </c>
      <c r="W14" s="324">
        <v>1</v>
      </c>
      <c r="X14" s="322"/>
    </row>
    <row r="15" spans="1:27">
      <c r="A15" s="320" t="s">
        <v>369</v>
      </c>
      <c r="B15" s="324">
        <v>13</v>
      </c>
      <c r="C15" s="457">
        <v>10009073827</v>
      </c>
      <c r="D15" s="344" t="s">
        <v>368</v>
      </c>
      <c r="E15" s="344" t="s">
        <v>367</v>
      </c>
      <c r="F15" s="344" t="s">
        <v>316</v>
      </c>
      <c r="G15" s="344" t="s">
        <v>233</v>
      </c>
      <c r="H15" s="343" t="s">
        <v>313</v>
      </c>
      <c r="I15" s="344" t="s">
        <v>156</v>
      </c>
      <c r="J15" s="345" t="s">
        <v>311</v>
      </c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4">
        <v>1</v>
      </c>
      <c r="V15" s="324">
        <v>1</v>
      </c>
      <c r="W15" s="324">
        <v>1</v>
      </c>
      <c r="X15" s="322"/>
    </row>
    <row r="16" spans="1:27">
      <c r="B16" s="324">
        <v>21</v>
      </c>
      <c r="C16" s="457">
        <v>10004739341</v>
      </c>
      <c r="D16" s="344" t="s">
        <v>640</v>
      </c>
      <c r="E16" s="344" t="s">
        <v>652</v>
      </c>
      <c r="F16" s="344" t="s">
        <v>364</v>
      </c>
      <c r="G16" s="344" t="s">
        <v>619</v>
      </c>
      <c r="H16" s="343" t="s">
        <v>313</v>
      </c>
      <c r="I16" s="344" t="s">
        <v>363</v>
      </c>
      <c r="J16" s="345" t="s">
        <v>311</v>
      </c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4">
        <v>1</v>
      </c>
      <c r="V16" s="324">
        <v>1</v>
      </c>
      <c r="W16" s="324">
        <v>1</v>
      </c>
      <c r="X16" s="322"/>
    </row>
    <row r="17" spans="2:24">
      <c r="B17" s="324">
        <v>22</v>
      </c>
      <c r="C17" s="457">
        <v>10004623244</v>
      </c>
      <c r="D17" s="344" t="s">
        <v>362</v>
      </c>
      <c r="E17" s="344" t="s">
        <v>361</v>
      </c>
      <c r="F17" s="344" t="s">
        <v>319</v>
      </c>
      <c r="G17" s="344" t="s">
        <v>169</v>
      </c>
      <c r="H17" s="343" t="s">
        <v>313</v>
      </c>
      <c r="I17" s="344" t="s">
        <v>169</v>
      </c>
      <c r="J17" s="345" t="s">
        <v>311</v>
      </c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4">
        <v>1</v>
      </c>
      <c r="V17" s="324">
        <v>1</v>
      </c>
      <c r="W17" s="324">
        <v>1</v>
      </c>
      <c r="X17" s="322"/>
    </row>
    <row r="18" spans="2:24">
      <c r="B18" s="324">
        <v>30</v>
      </c>
      <c r="C18" s="348">
        <v>10010713228</v>
      </c>
      <c r="D18" s="344" t="s">
        <v>360</v>
      </c>
      <c r="E18" s="344" t="s">
        <v>359</v>
      </c>
      <c r="F18" s="344" t="s">
        <v>215</v>
      </c>
      <c r="G18" s="344" t="s">
        <v>91</v>
      </c>
      <c r="H18" s="343" t="s">
        <v>313</v>
      </c>
      <c r="I18" s="344" t="s">
        <v>215</v>
      </c>
      <c r="J18" s="345" t="s">
        <v>311</v>
      </c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4">
        <v>1</v>
      </c>
      <c r="V18" s="324">
        <v>1</v>
      </c>
      <c r="W18" s="324">
        <v>1</v>
      </c>
      <c r="X18" s="322"/>
    </row>
    <row r="19" spans="2:24">
      <c r="B19" s="324">
        <v>36</v>
      </c>
      <c r="C19" s="457">
        <v>10006065716</v>
      </c>
      <c r="D19" s="344" t="s">
        <v>358</v>
      </c>
      <c r="E19" s="344" t="s">
        <v>357</v>
      </c>
      <c r="F19" s="344" t="s">
        <v>356</v>
      </c>
      <c r="G19" s="344" t="s">
        <v>620</v>
      </c>
      <c r="H19" s="343" t="s">
        <v>313</v>
      </c>
      <c r="I19" s="344" t="s">
        <v>355</v>
      </c>
      <c r="J19" s="345" t="s">
        <v>311</v>
      </c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4">
        <v>1</v>
      </c>
      <c r="V19" s="324">
        <v>1</v>
      </c>
      <c r="W19" s="324">
        <v>1</v>
      </c>
      <c r="X19" s="322"/>
    </row>
    <row r="20" spans="2:24">
      <c r="B20" s="324">
        <v>44</v>
      </c>
      <c r="C20" s="457">
        <v>10010181849</v>
      </c>
      <c r="D20" s="344" t="s">
        <v>354</v>
      </c>
      <c r="E20" s="344" t="s">
        <v>353</v>
      </c>
      <c r="F20" s="344" t="s">
        <v>329</v>
      </c>
      <c r="G20" s="344" t="s">
        <v>434</v>
      </c>
      <c r="H20" s="343" t="s">
        <v>313</v>
      </c>
      <c r="I20" s="344" t="s">
        <v>344</v>
      </c>
      <c r="J20" s="345" t="s">
        <v>311</v>
      </c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4">
        <v>1</v>
      </c>
      <c r="V20" s="324">
        <v>1</v>
      </c>
      <c r="W20" s="324">
        <v>1</v>
      </c>
      <c r="X20" s="322"/>
    </row>
    <row r="21" spans="2:24">
      <c r="B21" s="324">
        <v>45</v>
      </c>
      <c r="C21" s="457">
        <v>10004738937</v>
      </c>
      <c r="D21" s="344" t="s">
        <v>352</v>
      </c>
      <c r="E21" s="344" t="s">
        <v>351</v>
      </c>
      <c r="F21" s="344" t="s">
        <v>329</v>
      </c>
      <c r="G21" s="344" t="s">
        <v>434</v>
      </c>
      <c r="H21" s="343" t="s">
        <v>313</v>
      </c>
      <c r="I21" s="344" t="s">
        <v>344</v>
      </c>
      <c r="J21" s="345" t="s">
        <v>311</v>
      </c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4">
        <v>1</v>
      </c>
      <c r="V21" s="324">
        <v>1</v>
      </c>
      <c r="W21" s="324">
        <v>1</v>
      </c>
      <c r="X21" s="322"/>
    </row>
    <row r="22" spans="2:24">
      <c r="B22" s="324">
        <v>46</v>
      </c>
      <c r="C22" s="457">
        <v>10006602246</v>
      </c>
      <c r="D22" s="344" t="s">
        <v>350</v>
      </c>
      <c r="E22" s="344" t="s">
        <v>349</v>
      </c>
      <c r="F22" s="344" t="s">
        <v>329</v>
      </c>
      <c r="G22" s="344" t="s">
        <v>434</v>
      </c>
      <c r="H22" s="343" t="s">
        <v>313</v>
      </c>
      <c r="I22" s="344" t="s">
        <v>344</v>
      </c>
      <c r="J22" s="345" t="s">
        <v>311</v>
      </c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4">
        <v>1</v>
      </c>
      <c r="V22" s="324">
        <v>1</v>
      </c>
      <c r="W22" s="324">
        <v>1</v>
      </c>
      <c r="X22" s="322"/>
    </row>
    <row r="23" spans="2:24">
      <c r="B23" s="324">
        <v>47</v>
      </c>
      <c r="C23" s="457">
        <v>10010777791</v>
      </c>
      <c r="D23" s="344" t="s">
        <v>348</v>
      </c>
      <c r="E23" s="344" t="s">
        <v>347</v>
      </c>
      <c r="F23" s="344" t="s">
        <v>329</v>
      </c>
      <c r="G23" s="344" t="s">
        <v>434</v>
      </c>
      <c r="H23" s="343" t="s">
        <v>313</v>
      </c>
      <c r="I23" s="344" t="s">
        <v>344</v>
      </c>
      <c r="J23" s="345" t="s">
        <v>311</v>
      </c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4">
        <v>1</v>
      </c>
      <c r="V23" s="324">
        <v>1</v>
      </c>
      <c r="W23" s="324">
        <v>1</v>
      </c>
      <c r="X23" s="322"/>
    </row>
    <row r="24" spans="2:24">
      <c r="B24" s="324">
        <v>48</v>
      </c>
      <c r="C24" s="457">
        <v>10013443069</v>
      </c>
      <c r="D24" s="344" t="s">
        <v>346</v>
      </c>
      <c r="E24" s="344" t="s">
        <v>345</v>
      </c>
      <c r="F24" s="344" t="s">
        <v>329</v>
      </c>
      <c r="G24" s="344" t="s">
        <v>434</v>
      </c>
      <c r="H24" s="343" t="s">
        <v>313</v>
      </c>
      <c r="I24" s="344" t="s">
        <v>344</v>
      </c>
      <c r="J24" s="345" t="s">
        <v>311</v>
      </c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4">
        <v>1</v>
      </c>
      <c r="V24" s="324">
        <v>1</v>
      </c>
      <c r="W24" s="324">
        <v>1</v>
      </c>
      <c r="X24" s="322"/>
    </row>
    <row r="25" spans="2:24">
      <c r="B25" s="324">
        <v>51</v>
      </c>
      <c r="C25" s="457">
        <v>10004603137</v>
      </c>
      <c r="D25" s="344" t="s">
        <v>343</v>
      </c>
      <c r="E25" s="344" t="s">
        <v>342</v>
      </c>
      <c r="F25" s="344" t="s">
        <v>333</v>
      </c>
      <c r="G25" s="344" t="s">
        <v>623</v>
      </c>
      <c r="H25" s="343" t="s">
        <v>313</v>
      </c>
      <c r="I25" s="344" t="s">
        <v>216</v>
      </c>
      <c r="J25" s="345" t="s">
        <v>311</v>
      </c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4">
        <v>1</v>
      </c>
      <c r="V25" s="324"/>
      <c r="W25" s="324">
        <v>1</v>
      </c>
      <c r="X25" s="322"/>
    </row>
    <row r="26" spans="2:24">
      <c r="B26" s="324">
        <v>52</v>
      </c>
      <c r="C26" s="348">
        <v>10002523701</v>
      </c>
      <c r="D26" s="344" t="s">
        <v>341</v>
      </c>
      <c r="E26" s="344" t="s">
        <v>340</v>
      </c>
      <c r="F26" s="344" t="s">
        <v>333</v>
      </c>
      <c r="G26" s="344" t="s">
        <v>623</v>
      </c>
      <c r="H26" s="343" t="s">
        <v>313</v>
      </c>
      <c r="I26" s="344" t="s">
        <v>216</v>
      </c>
      <c r="J26" s="345" t="s">
        <v>327</v>
      </c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4">
        <v>1</v>
      </c>
      <c r="V26" s="324">
        <v>1</v>
      </c>
      <c r="W26" s="324"/>
      <c r="X26" s="322"/>
    </row>
    <row r="27" spans="2:24">
      <c r="B27" s="324">
        <v>53</v>
      </c>
      <c r="C27" s="348">
        <v>10008696234</v>
      </c>
      <c r="D27" s="344" t="s">
        <v>339</v>
      </c>
      <c r="E27" s="344" t="s">
        <v>338</v>
      </c>
      <c r="F27" s="344" t="s">
        <v>333</v>
      </c>
      <c r="G27" s="344" t="s">
        <v>623</v>
      </c>
      <c r="H27" s="343" t="s">
        <v>313</v>
      </c>
      <c r="I27" s="344" t="s">
        <v>216</v>
      </c>
      <c r="J27" s="345" t="s">
        <v>327</v>
      </c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4">
        <v>1</v>
      </c>
      <c r="V27" s="324">
        <v>1</v>
      </c>
      <c r="W27" s="324"/>
      <c r="X27" s="322"/>
    </row>
    <row r="28" spans="2:24">
      <c r="B28" s="324">
        <v>54</v>
      </c>
      <c r="C28" s="457">
        <v>10007499090</v>
      </c>
      <c r="D28" s="344" t="s">
        <v>641</v>
      </c>
      <c r="E28" s="344" t="s">
        <v>336</v>
      </c>
      <c r="F28" s="344" t="s">
        <v>333</v>
      </c>
      <c r="G28" s="344" t="s">
        <v>623</v>
      </c>
      <c r="H28" s="343" t="s">
        <v>313</v>
      </c>
      <c r="I28" s="344" t="s">
        <v>216</v>
      </c>
      <c r="J28" s="345" t="s">
        <v>311</v>
      </c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4">
        <v>1</v>
      </c>
      <c r="V28" s="324"/>
      <c r="W28" s="324">
        <v>1</v>
      </c>
      <c r="X28" s="322"/>
    </row>
    <row r="29" spans="2:24">
      <c r="B29" s="324">
        <v>55</v>
      </c>
      <c r="C29" s="457">
        <v>10008688857</v>
      </c>
      <c r="D29" s="344" t="s">
        <v>335</v>
      </c>
      <c r="E29" s="344" t="s">
        <v>334</v>
      </c>
      <c r="F29" s="344" t="s">
        <v>333</v>
      </c>
      <c r="G29" s="344" t="s">
        <v>623</v>
      </c>
      <c r="H29" s="343" t="s">
        <v>313</v>
      </c>
      <c r="I29" s="344" t="s">
        <v>216</v>
      </c>
      <c r="J29" s="345" t="s">
        <v>311</v>
      </c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4"/>
      <c r="V29" s="324">
        <v>1</v>
      </c>
      <c r="W29" s="324">
        <v>1</v>
      </c>
      <c r="X29" s="322"/>
    </row>
    <row r="30" spans="2:24">
      <c r="B30" s="324">
        <v>75</v>
      </c>
      <c r="C30" s="457">
        <v>10010167402</v>
      </c>
      <c r="D30" s="344" t="s">
        <v>331</v>
      </c>
      <c r="E30" s="344" t="s">
        <v>332</v>
      </c>
      <c r="F30" s="344" t="s">
        <v>329</v>
      </c>
      <c r="G30" s="344" t="s">
        <v>214</v>
      </c>
      <c r="H30" s="343" t="s">
        <v>313</v>
      </c>
      <c r="I30" s="344" t="s">
        <v>328</v>
      </c>
      <c r="J30" s="345" t="s">
        <v>327</v>
      </c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4">
        <v>1</v>
      </c>
      <c r="V30" s="324">
        <v>1</v>
      </c>
      <c r="W30" s="324">
        <v>1</v>
      </c>
      <c r="X30" s="322">
        <v>1</v>
      </c>
    </row>
    <row r="31" spans="2:24">
      <c r="B31" s="324">
        <v>76</v>
      </c>
      <c r="C31" s="457">
        <v>10010167503</v>
      </c>
      <c r="D31" s="344" t="s">
        <v>331</v>
      </c>
      <c r="E31" s="344" t="s">
        <v>330</v>
      </c>
      <c r="F31" s="344" t="s">
        <v>329</v>
      </c>
      <c r="G31" s="344" t="s">
        <v>214</v>
      </c>
      <c r="H31" s="343" t="s">
        <v>313</v>
      </c>
      <c r="I31" s="344" t="s">
        <v>328</v>
      </c>
      <c r="J31" s="345" t="s">
        <v>327</v>
      </c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4">
        <v>1</v>
      </c>
      <c r="V31" s="324">
        <v>1</v>
      </c>
      <c r="W31" s="324">
        <v>1</v>
      </c>
      <c r="X31" s="322">
        <v>1</v>
      </c>
    </row>
    <row r="32" spans="2:24">
      <c r="B32" s="324">
        <v>77</v>
      </c>
      <c r="C32" s="457">
        <v>10008670770</v>
      </c>
      <c r="D32" s="344" t="s">
        <v>326</v>
      </c>
      <c r="E32" s="344" t="s">
        <v>325</v>
      </c>
      <c r="F32" s="344" t="s">
        <v>324</v>
      </c>
      <c r="G32" s="344" t="s">
        <v>105</v>
      </c>
      <c r="H32" s="343" t="s">
        <v>313</v>
      </c>
      <c r="I32" s="344" t="s">
        <v>323</v>
      </c>
      <c r="J32" s="345" t="s">
        <v>311</v>
      </c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4">
        <v>1</v>
      </c>
      <c r="V32" s="324">
        <v>1</v>
      </c>
      <c r="W32" s="324">
        <v>1</v>
      </c>
      <c r="X32" s="322"/>
    </row>
    <row r="33" spans="1:24">
      <c r="A33" s="320" t="s">
        <v>322</v>
      </c>
      <c r="B33" s="324">
        <v>23</v>
      </c>
      <c r="C33" s="348">
        <v>10007272253</v>
      </c>
      <c r="D33" s="344" t="s">
        <v>321</v>
      </c>
      <c r="E33" s="344" t="s">
        <v>320</v>
      </c>
      <c r="F33" s="344" t="s">
        <v>319</v>
      </c>
      <c r="G33" s="344" t="s">
        <v>169</v>
      </c>
      <c r="H33" s="343" t="s">
        <v>313</v>
      </c>
      <c r="I33" s="344" t="s">
        <v>169</v>
      </c>
      <c r="J33" s="345" t="s">
        <v>311</v>
      </c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4"/>
      <c r="V33" s="324">
        <v>1</v>
      </c>
      <c r="W33" s="324">
        <v>1</v>
      </c>
      <c r="X33" s="322"/>
    </row>
    <row r="34" spans="1:24">
      <c r="B34" s="324"/>
      <c r="C34" s="457">
        <v>10010746570</v>
      </c>
      <c r="D34" s="344" t="s">
        <v>318</v>
      </c>
      <c r="E34" s="344" t="s">
        <v>317</v>
      </c>
      <c r="F34" s="344" t="s">
        <v>316</v>
      </c>
      <c r="G34" s="344" t="s">
        <v>233</v>
      </c>
      <c r="H34" s="343" t="s">
        <v>313</v>
      </c>
      <c r="I34" s="344" t="s">
        <v>156</v>
      </c>
      <c r="J34" s="345" t="s">
        <v>311</v>
      </c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4">
        <v>0</v>
      </c>
      <c r="V34" s="324">
        <v>0</v>
      </c>
      <c r="W34" s="324">
        <v>0</v>
      </c>
      <c r="X34" s="322"/>
    </row>
    <row r="35" spans="1:24">
      <c r="B35" s="324">
        <v>80</v>
      </c>
      <c r="C35" s="348">
        <v>10009084739</v>
      </c>
      <c r="D35" s="344" t="s">
        <v>315</v>
      </c>
      <c r="E35" s="344" t="s">
        <v>314</v>
      </c>
      <c r="F35" s="344" t="s">
        <v>231</v>
      </c>
      <c r="G35" s="344" t="s">
        <v>656</v>
      </c>
      <c r="H35" s="343" t="s">
        <v>313</v>
      </c>
      <c r="I35" s="344" t="s">
        <v>312</v>
      </c>
      <c r="J35" s="345" t="s">
        <v>311</v>
      </c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4">
        <v>0</v>
      </c>
      <c r="V35" s="324">
        <v>0</v>
      </c>
      <c r="W35" s="324"/>
      <c r="X35" s="322"/>
    </row>
  </sheetData>
  <autoFilter ref="B5:AA35"/>
  <mergeCells count="16">
    <mergeCell ref="B1:X1"/>
    <mergeCell ref="B2:I2"/>
    <mergeCell ref="K2:K3"/>
    <mergeCell ref="L2:L3"/>
    <mergeCell ref="M2:M3"/>
    <mergeCell ref="O2:O3"/>
    <mergeCell ref="R2:R3"/>
    <mergeCell ref="T2:T3"/>
    <mergeCell ref="U2:U3"/>
    <mergeCell ref="N2:N3"/>
    <mergeCell ref="Q2:Q3"/>
    <mergeCell ref="S2:S3"/>
    <mergeCell ref="X2:X3"/>
    <mergeCell ref="P2:P3"/>
    <mergeCell ref="V2:V3"/>
    <mergeCell ref="W2:W3"/>
  </mergeCells>
  <pageMargins left="0.39370078740157483" right="0.39370078740157483" top="0.39370078740157483" bottom="0.39370078740157483" header="0.51181102362204722" footer="0.51181102362204722"/>
  <pageSetup paperSize="9" scale="91" orientation="landscape" r:id="rId1"/>
  <headerFooter alignWithMargins="0">
    <oddFooter>&amp;R&amp;"Arial,Fett"&amp;12X = start, Clear = no start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AD26"/>
  <sheetViews>
    <sheetView zoomScale="90" zoomScaleNormal="90" workbookViewId="0">
      <pane xSplit="3" ySplit="5" topLeftCell="D6" activePane="bottomRight" state="frozen"/>
      <selection activeCell="B8" sqref="B8"/>
      <selection pane="topRight" activeCell="B8" sqref="B8"/>
      <selection pane="bottomLeft" activeCell="B8" sqref="B8"/>
      <selection pane="bottomRight" activeCell="E6" sqref="E6:E26"/>
    </sheetView>
  </sheetViews>
  <sheetFormatPr defaultColWidth="8.85546875" defaultRowHeight="12.75"/>
  <cols>
    <col min="1" max="2" width="8.85546875" style="320"/>
    <col min="3" max="3" width="5.140625" style="320" bestFit="1" customWidth="1"/>
    <col min="4" max="4" width="12" style="320" customWidth="1"/>
    <col min="5" max="5" width="13.85546875" style="320" customWidth="1"/>
    <col min="6" max="6" width="11" style="320" customWidth="1"/>
    <col min="7" max="7" width="8.140625" style="320" customWidth="1"/>
    <col min="8" max="8" width="9.140625" style="320" customWidth="1"/>
    <col min="9" max="10" width="8.140625" style="320" customWidth="1"/>
    <col min="11" max="11" width="10" style="320" customWidth="1"/>
    <col min="12" max="14" width="3.28515625" style="320" bestFit="1" customWidth="1"/>
    <col min="15" max="15" width="3.28515625" style="320" customWidth="1"/>
    <col min="16" max="16" width="3.28515625" style="320" bestFit="1" customWidth="1"/>
    <col min="17" max="18" width="3.28515625" style="320" customWidth="1"/>
    <col min="19" max="19" width="3.28515625" style="320" bestFit="1" customWidth="1"/>
    <col min="20" max="20" width="3.28515625" style="320" customWidth="1"/>
    <col min="21" max="22" width="3.28515625" style="320" bestFit="1" customWidth="1"/>
    <col min="23" max="26" width="3.28515625" style="320" customWidth="1"/>
    <col min="27" max="27" width="3.28515625" style="320" bestFit="1" customWidth="1"/>
    <col min="28" max="37" width="5.28515625" style="320" customWidth="1"/>
    <col min="38" max="16384" width="8.85546875" style="320"/>
  </cols>
  <sheetData>
    <row r="1" spans="2:30" ht="30.75" thickBot="1">
      <c r="C1" s="475" t="s">
        <v>274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341"/>
      <c r="AC1" s="341"/>
      <c r="AD1" s="341"/>
    </row>
    <row r="2" spans="2:30" ht="103.5" customHeight="1" thickBot="1">
      <c r="C2" s="476" t="s">
        <v>143</v>
      </c>
      <c r="D2" s="476"/>
      <c r="E2" s="476"/>
      <c r="F2" s="476"/>
      <c r="G2" s="476"/>
      <c r="H2" s="476"/>
      <c r="I2" s="477"/>
      <c r="J2" s="367"/>
      <c r="K2" s="367"/>
      <c r="L2" s="478" t="s">
        <v>77</v>
      </c>
      <c r="M2" s="480" t="s">
        <v>78</v>
      </c>
      <c r="N2" s="480" t="s">
        <v>79</v>
      </c>
      <c r="O2" s="473" t="s">
        <v>80</v>
      </c>
      <c r="P2" s="478" t="s">
        <v>81</v>
      </c>
      <c r="Q2" s="482" t="s">
        <v>144</v>
      </c>
      <c r="R2" s="478" t="s">
        <v>82</v>
      </c>
      <c r="S2" s="478" t="s">
        <v>83</v>
      </c>
      <c r="T2" s="478" t="s">
        <v>145</v>
      </c>
      <c r="U2" s="478" t="s">
        <v>84</v>
      </c>
      <c r="V2" s="478" t="s">
        <v>85</v>
      </c>
      <c r="W2" s="482" t="s">
        <v>86</v>
      </c>
      <c r="X2" s="482" t="s">
        <v>146</v>
      </c>
      <c r="Y2" s="480" t="s">
        <v>87</v>
      </c>
      <c r="Z2" s="473" t="s">
        <v>88</v>
      </c>
      <c r="AA2" s="484" t="s">
        <v>89</v>
      </c>
    </row>
    <row r="3" spans="2:30" ht="15.75" customHeight="1" thickBot="1">
      <c r="B3" s="320" t="s">
        <v>398</v>
      </c>
      <c r="C3" s="339" t="s">
        <v>397</v>
      </c>
      <c r="D3" s="339" t="s">
        <v>147</v>
      </c>
      <c r="E3" s="340" t="s">
        <v>136</v>
      </c>
      <c r="F3" s="340" t="s">
        <v>148</v>
      </c>
      <c r="G3" s="339" t="s">
        <v>149</v>
      </c>
      <c r="H3" s="339" t="s">
        <v>150</v>
      </c>
      <c r="I3" s="338" t="s">
        <v>151</v>
      </c>
      <c r="J3" s="361"/>
      <c r="K3" s="361"/>
      <c r="L3" s="479"/>
      <c r="M3" s="481"/>
      <c r="N3" s="481"/>
      <c r="O3" s="474"/>
      <c r="P3" s="479"/>
      <c r="Q3" s="483"/>
      <c r="R3" s="479"/>
      <c r="S3" s="479"/>
      <c r="T3" s="479"/>
      <c r="U3" s="479"/>
      <c r="V3" s="479"/>
      <c r="W3" s="483"/>
      <c r="X3" s="483"/>
      <c r="Y3" s="481"/>
      <c r="Z3" s="474"/>
      <c r="AA3" s="485"/>
    </row>
    <row r="4" spans="2:30" ht="15.75" customHeight="1" thickBot="1">
      <c r="C4" s="364"/>
      <c r="D4" s="364"/>
      <c r="E4" s="365"/>
      <c r="F4" s="365"/>
      <c r="G4" s="364"/>
      <c r="H4" s="364"/>
      <c r="I4" s="362"/>
      <c r="J4" s="361"/>
      <c r="K4" s="361"/>
      <c r="L4" s="358">
        <f>SUM(L6:L26)</f>
        <v>20</v>
      </c>
      <c r="M4" s="358">
        <f>SUM(M6:M26)</f>
        <v>19</v>
      </c>
      <c r="N4" s="358">
        <f>SUM(N6:N26)</f>
        <v>10</v>
      </c>
      <c r="O4" s="359"/>
      <c r="P4" s="358"/>
      <c r="Q4" s="360"/>
      <c r="R4" s="359"/>
      <c r="S4" s="358">
        <f>SUM(S6:S26)</f>
        <v>5</v>
      </c>
      <c r="T4" s="358"/>
      <c r="U4" s="358"/>
      <c r="V4" s="358"/>
      <c r="W4" s="360"/>
      <c r="X4" s="360"/>
      <c r="Y4" s="359"/>
      <c r="Z4" s="359"/>
      <c r="AA4" s="378"/>
    </row>
    <row r="5" spans="2:30" ht="16.5" thickBot="1">
      <c r="C5" s="336"/>
      <c r="D5" s="336"/>
      <c r="E5" s="337"/>
      <c r="F5" s="337"/>
      <c r="G5" s="364"/>
      <c r="H5" s="336"/>
      <c r="I5" s="335"/>
      <c r="J5" s="356"/>
      <c r="K5" s="356"/>
      <c r="L5" s="334">
        <v>1</v>
      </c>
      <c r="M5" s="333">
        <v>3</v>
      </c>
      <c r="N5" s="333">
        <v>4</v>
      </c>
      <c r="O5" s="333">
        <v>5</v>
      </c>
      <c r="P5" s="333">
        <v>6</v>
      </c>
      <c r="Q5" s="333">
        <v>7</v>
      </c>
      <c r="R5" s="354">
        <v>8</v>
      </c>
      <c r="S5" s="355">
        <v>9</v>
      </c>
      <c r="T5" s="355">
        <v>10</v>
      </c>
      <c r="U5" s="355">
        <v>11</v>
      </c>
      <c r="V5" s="333">
        <v>13</v>
      </c>
      <c r="W5" s="333">
        <v>14</v>
      </c>
      <c r="X5" s="333">
        <v>15</v>
      </c>
      <c r="Y5" s="354">
        <v>17</v>
      </c>
      <c r="Z5" s="333">
        <v>18</v>
      </c>
      <c r="AA5" s="354">
        <v>19</v>
      </c>
    </row>
    <row r="6" spans="2:30">
      <c r="B6" s="86">
        <v>78</v>
      </c>
      <c r="C6" s="324">
        <v>16</v>
      </c>
      <c r="D6" s="343">
        <v>10050887493</v>
      </c>
      <c r="E6" s="349" t="s">
        <v>204</v>
      </c>
      <c r="F6" s="349" t="s">
        <v>205</v>
      </c>
      <c r="G6" s="344" t="s">
        <v>206</v>
      </c>
      <c r="H6" s="349" t="s">
        <v>207</v>
      </c>
      <c r="I6" s="376" t="s">
        <v>155</v>
      </c>
      <c r="K6" s="372" t="s">
        <v>157</v>
      </c>
      <c r="L6" s="371">
        <v>1</v>
      </c>
      <c r="M6" s="371">
        <v>1</v>
      </c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77"/>
    </row>
    <row r="7" spans="2:30">
      <c r="B7" s="86">
        <v>68</v>
      </c>
      <c r="C7" s="322">
        <v>9</v>
      </c>
      <c r="D7" s="375">
        <v>10010166590</v>
      </c>
      <c r="E7" s="374" t="s">
        <v>189</v>
      </c>
      <c r="F7" s="346" t="s">
        <v>190</v>
      </c>
      <c r="G7" s="344" t="s">
        <v>191</v>
      </c>
      <c r="H7" s="351" t="s">
        <v>192</v>
      </c>
      <c r="I7" s="376" t="s">
        <v>155</v>
      </c>
      <c r="K7" s="372" t="s">
        <v>52</v>
      </c>
      <c r="L7" s="371">
        <v>1</v>
      </c>
      <c r="M7" s="371">
        <v>1</v>
      </c>
      <c r="N7" s="369">
        <v>1</v>
      </c>
      <c r="O7" s="370"/>
      <c r="P7" s="370"/>
      <c r="Q7" s="370"/>
      <c r="R7" s="370"/>
      <c r="S7" s="322">
        <v>1</v>
      </c>
      <c r="T7" s="322"/>
      <c r="U7" s="322"/>
      <c r="V7" s="322"/>
      <c r="W7" s="322"/>
      <c r="X7" s="322"/>
      <c r="Y7" s="322"/>
      <c r="Z7" s="322"/>
      <c r="AA7" s="368"/>
    </row>
    <row r="8" spans="2:30">
      <c r="B8" s="86">
        <v>28</v>
      </c>
      <c r="C8" s="322"/>
      <c r="D8" s="375">
        <v>10006108051</v>
      </c>
      <c r="E8" s="374" t="s">
        <v>172</v>
      </c>
      <c r="F8" s="346" t="s">
        <v>173</v>
      </c>
      <c r="G8" s="344" t="s">
        <v>174</v>
      </c>
      <c r="H8" s="351" t="s">
        <v>91</v>
      </c>
      <c r="I8" s="376" t="s">
        <v>155</v>
      </c>
      <c r="K8" s="372" t="s">
        <v>157</v>
      </c>
      <c r="L8" s="371">
        <v>1</v>
      </c>
      <c r="M8" s="371">
        <v>1</v>
      </c>
      <c r="N8" s="369"/>
      <c r="O8" s="370"/>
      <c r="P8" s="370"/>
      <c r="Q8" s="370"/>
      <c r="R8" s="370"/>
      <c r="S8" s="322">
        <v>1</v>
      </c>
      <c r="T8" s="322"/>
      <c r="U8" s="322"/>
      <c r="V8" s="322"/>
      <c r="W8" s="322"/>
      <c r="X8" s="322"/>
      <c r="Y8" s="322"/>
      <c r="Z8" s="322"/>
      <c r="AA8" s="368"/>
    </row>
    <row r="9" spans="2:30">
      <c r="B9" s="86">
        <v>24</v>
      </c>
      <c r="C9" s="322">
        <v>15</v>
      </c>
      <c r="D9" s="375">
        <v>10007772108</v>
      </c>
      <c r="E9" s="374" t="s">
        <v>166</v>
      </c>
      <c r="F9" s="346" t="s">
        <v>167</v>
      </c>
      <c r="G9" s="344" t="s">
        <v>168</v>
      </c>
      <c r="H9" s="351" t="s">
        <v>169</v>
      </c>
      <c r="I9" s="376" t="s">
        <v>155</v>
      </c>
      <c r="K9" s="372" t="s">
        <v>157</v>
      </c>
      <c r="L9" s="371">
        <v>1</v>
      </c>
      <c r="M9" s="371">
        <v>1</v>
      </c>
      <c r="N9" s="369"/>
      <c r="O9" s="370"/>
      <c r="P9" s="370"/>
      <c r="Q9" s="370"/>
      <c r="R9" s="370"/>
      <c r="S9" s="322"/>
      <c r="T9" s="322"/>
      <c r="U9" s="322"/>
      <c r="V9" s="322"/>
      <c r="W9" s="322"/>
      <c r="X9" s="322"/>
      <c r="Y9" s="322"/>
      <c r="Z9" s="322"/>
      <c r="AA9" s="368"/>
    </row>
    <row r="10" spans="2:30">
      <c r="B10" s="86">
        <v>35</v>
      </c>
      <c r="C10" s="322">
        <v>12</v>
      </c>
      <c r="D10" s="375">
        <v>10006379247</v>
      </c>
      <c r="E10" s="374" t="s">
        <v>184</v>
      </c>
      <c r="F10" s="346" t="s">
        <v>185</v>
      </c>
      <c r="G10" s="344" t="s">
        <v>180</v>
      </c>
      <c r="H10" s="351" t="s">
        <v>181</v>
      </c>
      <c r="I10" s="376" t="s">
        <v>155</v>
      </c>
      <c r="K10" s="372" t="s">
        <v>157</v>
      </c>
      <c r="L10" s="371">
        <v>1</v>
      </c>
      <c r="M10" s="371">
        <v>1</v>
      </c>
      <c r="N10" s="369">
        <v>1</v>
      </c>
      <c r="O10" s="370"/>
      <c r="P10" s="370"/>
      <c r="Q10" s="370"/>
      <c r="R10" s="370"/>
      <c r="S10" s="322"/>
      <c r="T10" s="322"/>
      <c r="U10" s="322"/>
      <c r="V10" s="322"/>
      <c r="W10" s="322"/>
      <c r="X10" s="322"/>
      <c r="Y10" s="322"/>
      <c r="Z10" s="322"/>
      <c r="AA10" s="368"/>
    </row>
    <row r="11" spans="2:30">
      <c r="B11" s="86">
        <v>69</v>
      </c>
      <c r="C11" s="322">
        <v>7</v>
      </c>
      <c r="D11" s="375">
        <v>10009175574</v>
      </c>
      <c r="E11" s="374" t="s">
        <v>193</v>
      </c>
      <c r="F11" s="346" t="s">
        <v>194</v>
      </c>
      <c r="G11" s="344" t="s">
        <v>191</v>
      </c>
      <c r="H11" s="351" t="s">
        <v>192</v>
      </c>
      <c r="I11" s="376" t="s">
        <v>155</v>
      </c>
      <c r="K11" s="372" t="s">
        <v>52</v>
      </c>
      <c r="L11" s="371">
        <v>1</v>
      </c>
      <c r="M11" s="371">
        <v>1</v>
      </c>
      <c r="N11" s="369">
        <v>1</v>
      </c>
      <c r="O11" s="370"/>
      <c r="P11" s="370"/>
      <c r="Q11" s="370"/>
      <c r="R11" s="370"/>
      <c r="S11" s="322">
        <v>1</v>
      </c>
      <c r="T11" s="322"/>
      <c r="U11" s="322"/>
      <c r="V11" s="322"/>
      <c r="W11" s="322"/>
      <c r="X11" s="322"/>
      <c r="Y11" s="322"/>
      <c r="Z11" s="322"/>
      <c r="AA11" s="368"/>
    </row>
    <row r="12" spans="2:30">
      <c r="B12" s="86">
        <v>70</v>
      </c>
      <c r="C12" s="322">
        <v>6</v>
      </c>
      <c r="D12" s="375">
        <v>10009718572</v>
      </c>
      <c r="E12" s="374" t="s">
        <v>195</v>
      </c>
      <c r="F12" s="346" t="s">
        <v>194</v>
      </c>
      <c r="G12" s="344" t="s">
        <v>191</v>
      </c>
      <c r="H12" s="351" t="s">
        <v>192</v>
      </c>
      <c r="I12" s="376" t="s">
        <v>155</v>
      </c>
      <c r="K12" s="372" t="s">
        <v>52</v>
      </c>
      <c r="L12" s="371">
        <v>1</v>
      </c>
      <c r="M12" s="371">
        <v>1</v>
      </c>
      <c r="N12" s="369">
        <v>1</v>
      </c>
      <c r="O12" s="370"/>
      <c r="P12" s="370"/>
      <c r="Q12" s="370"/>
      <c r="R12" s="370"/>
      <c r="S12" s="322">
        <v>1</v>
      </c>
      <c r="T12" s="322"/>
      <c r="U12" s="322"/>
      <c r="V12" s="322"/>
      <c r="W12" s="322"/>
      <c r="X12" s="322"/>
      <c r="Y12" s="322"/>
      <c r="Z12" s="322"/>
      <c r="AA12" s="368"/>
    </row>
    <row r="13" spans="2:30">
      <c r="B13" s="86">
        <v>31</v>
      </c>
      <c r="C13" s="322"/>
      <c r="D13" s="375">
        <v>10009181032</v>
      </c>
      <c r="E13" s="374" t="s">
        <v>175</v>
      </c>
      <c r="F13" s="346" t="s">
        <v>176</v>
      </c>
      <c r="G13" s="344" t="s">
        <v>177</v>
      </c>
      <c r="H13" s="351"/>
      <c r="I13" s="376" t="s">
        <v>161</v>
      </c>
      <c r="K13" s="372" t="s">
        <v>52</v>
      </c>
      <c r="L13" s="371">
        <v>1</v>
      </c>
      <c r="M13" s="371">
        <v>1</v>
      </c>
      <c r="N13" s="369"/>
      <c r="O13" s="370"/>
      <c r="P13" s="370"/>
      <c r="Q13" s="370"/>
      <c r="R13" s="370"/>
      <c r="S13" s="322"/>
      <c r="T13" s="322"/>
      <c r="U13" s="322"/>
      <c r="V13" s="322"/>
      <c r="W13" s="322"/>
      <c r="X13" s="322"/>
      <c r="Y13" s="322"/>
      <c r="Z13" s="322"/>
      <c r="AA13" s="368"/>
    </row>
    <row r="14" spans="2:30">
      <c r="B14" s="86">
        <v>71</v>
      </c>
      <c r="C14" s="322">
        <v>8</v>
      </c>
      <c r="D14" s="375">
        <v>10010166691</v>
      </c>
      <c r="E14" s="374" t="s">
        <v>196</v>
      </c>
      <c r="F14" s="346" t="s">
        <v>197</v>
      </c>
      <c r="G14" s="344" t="s">
        <v>191</v>
      </c>
      <c r="H14" s="351" t="s">
        <v>192</v>
      </c>
      <c r="I14" s="376" t="s">
        <v>155</v>
      </c>
      <c r="K14" s="372" t="s">
        <v>52</v>
      </c>
      <c r="L14" s="371">
        <v>1</v>
      </c>
      <c r="M14" s="371">
        <v>1</v>
      </c>
      <c r="N14" s="369">
        <v>1</v>
      </c>
      <c r="O14" s="370"/>
      <c r="P14" s="370"/>
      <c r="Q14" s="370"/>
      <c r="R14" s="370"/>
      <c r="S14" s="322">
        <v>1</v>
      </c>
      <c r="T14" s="322"/>
      <c r="U14" s="322"/>
      <c r="V14" s="322"/>
      <c r="W14" s="322"/>
      <c r="X14" s="322"/>
      <c r="Y14" s="322"/>
      <c r="Z14" s="322"/>
      <c r="AA14" s="368"/>
    </row>
    <row r="15" spans="2:30">
      <c r="B15" s="86">
        <v>72</v>
      </c>
      <c r="C15" s="322">
        <v>3</v>
      </c>
      <c r="D15" s="375">
        <v>10006422895</v>
      </c>
      <c r="E15" s="374" t="s">
        <v>198</v>
      </c>
      <c r="F15" s="346" t="s">
        <v>199</v>
      </c>
      <c r="G15" s="344" t="s">
        <v>191</v>
      </c>
      <c r="H15" s="351" t="s">
        <v>192</v>
      </c>
      <c r="I15" s="376" t="s">
        <v>155</v>
      </c>
      <c r="K15" s="372" t="s">
        <v>157</v>
      </c>
      <c r="L15" s="371">
        <v>1</v>
      </c>
      <c r="M15" s="371">
        <v>1</v>
      </c>
      <c r="N15" s="369">
        <v>1</v>
      </c>
      <c r="O15" s="370"/>
      <c r="P15" s="370"/>
      <c r="Q15" s="370"/>
      <c r="R15" s="370"/>
      <c r="S15" s="322"/>
      <c r="T15" s="322"/>
      <c r="U15" s="322"/>
      <c r="V15" s="322"/>
      <c r="W15" s="322"/>
      <c r="X15" s="322"/>
      <c r="Y15" s="322"/>
      <c r="Z15" s="322"/>
      <c r="AA15" s="368"/>
    </row>
    <row r="16" spans="2:30">
      <c r="B16" s="86"/>
      <c r="C16" s="322">
        <v>2</v>
      </c>
      <c r="D16" s="375">
        <v>10004737826</v>
      </c>
      <c r="E16" s="374" t="s">
        <v>208</v>
      </c>
      <c r="F16" s="346" t="s">
        <v>209</v>
      </c>
      <c r="G16" s="344" t="s">
        <v>154</v>
      </c>
      <c r="H16" s="351" t="s">
        <v>156</v>
      </c>
      <c r="I16" s="376" t="s">
        <v>155</v>
      </c>
      <c r="K16" s="372" t="s">
        <v>157</v>
      </c>
      <c r="L16" s="371">
        <v>0</v>
      </c>
      <c r="M16" s="371"/>
      <c r="N16" s="369"/>
      <c r="O16" s="370"/>
      <c r="P16" s="370"/>
      <c r="Q16" s="370"/>
      <c r="R16" s="370"/>
      <c r="S16" s="322"/>
      <c r="T16" s="322"/>
      <c r="U16" s="322"/>
      <c r="V16" s="322"/>
      <c r="W16" s="322"/>
      <c r="X16" s="322"/>
      <c r="Y16" s="322"/>
      <c r="Z16" s="322"/>
      <c r="AA16" s="368"/>
    </row>
    <row r="17" spans="2:27">
      <c r="B17" s="86">
        <v>79</v>
      </c>
      <c r="C17" s="322">
        <v>17</v>
      </c>
      <c r="D17" s="375">
        <v>10006898300</v>
      </c>
      <c r="E17" s="374" t="s">
        <v>210</v>
      </c>
      <c r="F17" s="346" t="s">
        <v>211</v>
      </c>
      <c r="G17" s="344"/>
      <c r="H17" s="351" t="s">
        <v>212</v>
      </c>
      <c r="I17" s="376" t="s">
        <v>155</v>
      </c>
      <c r="K17" s="372" t="s">
        <v>157</v>
      </c>
      <c r="L17" s="371">
        <v>1</v>
      </c>
      <c r="M17" s="371"/>
      <c r="N17" s="369"/>
      <c r="O17" s="370"/>
      <c r="P17" s="370"/>
      <c r="Q17" s="370"/>
      <c r="R17" s="370"/>
      <c r="S17" s="322"/>
      <c r="T17" s="322"/>
      <c r="U17" s="322"/>
      <c r="V17" s="322"/>
      <c r="W17" s="322"/>
      <c r="X17" s="322"/>
      <c r="Y17" s="322"/>
      <c r="Z17" s="322"/>
      <c r="AA17" s="368"/>
    </row>
    <row r="18" spans="2:27">
      <c r="B18" s="86">
        <v>17</v>
      </c>
      <c r="C18" s="322">
        <v>19</v>
      </c>
      <c r="D18" s="375">
        <v>10006319633</v>
      </c>
      <c r="E18" s="374" t="s">
        <v>158</v>
      </c>
      <c r="F18" s="346" t="s">
        <v>159</v>
      </c>
      <c r="G18" s="344" t="s">
        <v>160</v>
      </c>
      <c r="H18" s="351"/>
      <c r="I18" s="376" t="s">
        <v>161</v>
      </c>
      <c r="K18" s="372" t="s">
        <v>157</v>
      </c>
      <c r="L18" s="371">
        <v>1</v>
      </c>
      <c r="M18" s="371">
        <v>1</v>
      </c>
      <c r="N18" s="369"/>
      <c r="O18" s="370"/>
      <c r="P18" s="370"/>
      <c r="Q18" s="370"/>
      <c r="R18" s="370"/>
      <c r="S18" s="322"/>
      <c r="T18" s="322"/>
      <c r="U18" s="322"/>
      <c r="V18" s="322"/>
      <c r="W18" s="322"/>
      <c r="X18" s="322"/>
      <c r="Y18" s="322"/>
      <c r="Z18" s="322"/>
      <c r="AA18" s="368"/>
    </row>
    <row r="19" spans="2:27">
      <c r="B19" s="86">
        <v>59</v>
      </c>
      <c r="C19" s="322">
        <v>20</v>
      </c>
      <c r="D19" s="375">
        <v>10009176281</v>
      </c>
      <c r="E19" s="374" t="s">
        <v>186</v>
      </c>
      <c r="F19" s="346" t="s">
        <v>187</v>
      </c>
      <c r="G19" s="344" t="s">
        <v>188</v>
      </c>
      <c r="H19" s="351"/>
      <c r="I19" s="376" t="s">
        <v>161</v>
      </c>
      <c r="K19" s="372" t="s">
        <v>52</v>
      </c>
      <c r="L19" s="371">
        <v>1</v>
      </c>
      <c r="M19" s="371">
        <v>1</v>
      </c>
      <c r="N19" s="369"/>
      <c r="O19" s="370"/>
      <c r="P19" s="370"/>
      <c r="Q19" s="370"/>
      <c r="R19" s="370"/>
      <c r="S19" s="322"/>
      <c r="T19" s="322"/>
      <c r="U19" s="322"/>
      <c r="V19" s="322"/>
      <c r="W19" s="322"/>
      <c r="X19" s="322"/>
      <c r="Y19" s="322"/>
      <c r="Z19" s="322"/>
      <c r="AA19" s="368"/>
    </row>
    <row r="20" spans="2:27">
      <c r="B20" s="86">
        <v>25</v>
      </c>
      <c r="C20" s="322">
        <v>14</v>
      </c>
      <c r="D20" s="375">
        <v>10007271546</v>
      </c>
      <c r="E20" s="374" t="s">
        <v>170</v>
      </c>
      <c r="F20" s="346" t="s">
        <v>171</v>
      </c>
      <c r="G20" s="344" t="s">
        <v>168</v>
      </c>
      <c r="H20" s="351" t="s">
        <v>169</v>
      </c>
      <c r="I20" s="376" t="s">
        <v>155</v>
      </c>
      <c r="K20" s="372" t="s">
        <v>157</v>
      </c>
      <c r="L20" s="371">
        <v>1</v>
      </c>
      <c r="M20" s="371">
        <v>1</v>
      </c>
      <c r="N20" s="369"/>
      <c r="O20" s="370"/>
      <c r="P20" s="370"/>
      <c r="Q20" s="370"/>
      <c r="R20" s="370"/>
      <c r="S20" s="322"/>
      <c r="T20" s="322"/>
      <c r="U20" s="322"/>
      <c r="V20" s="322"/>
      <c r="W20" s="322"/>
      <c r="X20" s="322"/>
      <c r="Y20" s="322"/>
      <c r="Z20" s="322"/>
      <c r="AA20" s="368"/>
    </row>
    <row r="21" spans="2:27">
      <c r="B21" s="86">
        <v>73</v>
      </c>
      <c r="C21" s="322">
        <v>5</v>
      </c>
      <c r="D21" s="375">
        <v>10008950858</v>
      </c>
      <c r="E21" s="374" t="s">
        <v>200</v>
      </c>
      <c r="F21" s="346" t="s">
        <v>201</v>
      </c>
      <c r="G21" s="344" t="s">
        <v>191</v>
      </c>
      <c r="H21" s="351" t="s">
        <v>192</v>
      </c>
      <c r="I21" s="376" t="s">
        <v>155</v>
      </c>
      <c r="K21" s="372" t="s">
        <v>157</v>
      </c>
      <c r="L21" s="371">
        <v>1</v>
      </c>
      <c r="M21" s="371">
        <v>1</v>
      </c>
      <c r="N21" s="369">
        <v>1</v>
      </c>
      <c r="O21" s="370"/>
      <c r="P21" s="370"/>
      <c r="Q21" s="370"/>
      <c r="R21" s="370"/>
      <c r="S21" s="322"/>
      <c r="T21" s="322"/>
      <c r="U21" s="322"/>
      <c r="V21" s="322"/>
      <c r="W21" s="322"/>
      <c r="X21" s="322"/>
      <c r="Y21" s="322"/>
      <c r="Z21" s="322"/>
      <c r="AA21" s="368"/>
    </row>
    <row r="22" spans="2:27">
      <c r="B22" s="86">
        <v>20</v>
      </c>
      <c r="C22" s="322">
        <v>18</v>
      </c>
      <c r="D22" s="375">
        <v>10007073506</v>
      </c>
      <c r="E22" s="374" t="s">
        <v>162</v>
      </c>
      <c r="F22" s="346" t="s">
        <v>163</v>
      </c>
      <c r="G22" s="344" t="s">
        <v>164</v>
      </c>
      <c r="H22" s="351" t="s">
        <v>165</v>
      </c>
      <c r="I22" s="376" t="s">
        <v>161</v>
      </c>
      <c r="K22" s="372" t="s">
        <v>157</v>
      </c>
      <c r="L22" s="371">
        <v>1</v>
      </c>
      <c r="M22" s="371">
        <v>1</v>
      </c>
      <c r="N22" s="369"/>
      <c r="O22" s="370"/>
      <c r="P22" s="370"/>
      <c r="Q22" s="370"/>
      <c r="R22" s="370"/>
      <c r="S22" s="322"/>
      <c r="T22" s="322"/>
      <c r="U22" s="322"/>
      <c r="V22" s="322"/>
      <c r="W22" s="322"/>
      <c r="X22" s="322"/>
      <c r="Y22" s="322"/>
      <c r="Z22" s="322"/>
      <c r="AA22" s="368"/>
    </row>
    <row r="23" spans="2:27">
      <c r="B23" s="86">
        <v>34</v>
      </c>
      <c r="C23" s="322">
        <v>10</v>
      </c>
      <c r="D23" s="375">
        <v>10009090702</v>
      </c>
      <c r="E23" s="374" t="s">
        <v>182</v>
      </c>
      <c r="F23" s="346" t="s">
        <v>183</v>
      </c>
      <c r="G23" s="344" t="s">
        <v>180</v>
      </c>
      <c r="H23" s="351" t="s">
        <v>181</v>
      </c>
      <c r="I23" s="376" t="s">
        <v>155</v>
      </c>
      <c r="K23" s="372" t="s">
        <v>52</v>
      </c>
      <c r="L23" s="371">
        <v>1</v>
      </c>
      <c r="M23" s="371">
        <v>1</v>
      </c>
      <c r="N23" s="369">
        <v>1</v>
      </c>
      <c r="O23" s="370"/>
      <c r="P23" s="370"/>
      <c r="Q23" s="370"/>
      <c r="R23" s="370"/>
      <c r="S23" s="322"/>
      <c r="T23" s="322"/>
      <c r="U23" s="322"/>
      <c r="V23" s="322"/>
      <c r="W23" s="322"/>
      <c r="X23" s="322"/>
      <c r="Y23" s="322"/>
      <c r="Z23" s="322"/>
      <c r="AA23" s="368"/>
    </row>
    <row r="24" spans="2:27">
      <c r="B24" s="86">
        <v>16</v>
      </c>
      <c r="C24" s="322">
        <v>1</v>
      </c>
      <c r="D24" s="375">
        <v>10002418415</v>
      </c>
      <c r="E24" s="374" t="s">
        <v>152</v>
      </c>
      <c r="F24" s="346" t="s">
        <v>153</v>
      </c>
      <c r="G24" s="344" t="s">
        <v>154</v>
      </c>
      <c r="H24" s="351" t="s">
        <v>156</v>
      </c>
      <c r="I24" s="376" t="s">
        <v>155</v>
      </c>
      <c r="K24" s="372" t="s">
        <v>157</v>
      </c>
      <c r="L24" s="371">
        <v>1</v>
      </c>
      <c r="M24" s="371">
        <v>1</v>
      </c>
      <c r="N24" s="369"/>
      <c r="O24" s="370"/>
      <c r="P24" s="370"/>
      <c r="Q24" s="370"/>
      <c r="R24" s="370"/>
      <c r="S24" s="322"/>
      <c r="T24" s="322"/>
      <c r="U24" s="322"/>
      <c r="V24" s="322"/>
      <c r="W24" s="322"/>
      <c r="X24" s="322"/>
      <c r="Y24" s="322"/>
      <c r="Z24" s="322"/>
      <c r="AA24" s="368"/>
    </row>
    <row r="25" spans="2:27">
      <c r="B25" s="86">
        <v>74</v>
      </c>
      <c r="C25" s="322">
        <v>4</v>
      </c>
      <c r="D25" s="375">
        <v>10007294683</v>
      </c>
      <c r="E25" s="374" t="s">
        <v>202</v>
      </c>
      <c r="F25" s="346" t="s">
        <v>203</v>
      </c>
      <c r="G25" s="344" t="s">
        <v>191</v>
      </c>
      <c r="H25" s="351" t="s">
        <v>192</v>
      </c>
      <c r="I25" s="376" t="s">
        <v>155</v>
      </c>
      <c r="K25" s="372" t="s">
        <v>157</v>
      </c>
      <c r="L25" s="371">
        <v>1</v>
      </c>
      <c r="M25" s="371">
        <v>1</v>
      </c>
      <c r="N25" s="369">
        <v>1</v>
      </c>
      <c r="O25" s="370"/>
      <c r="P25" s="370"/>
      <c r="Q25" s="370"/>
      <c r="R25" s="370"/>
      <c r="S25" s="322"/>
      <c r="T25" s="322"/>
      <c r="U25" s="322"/>
      <c r="V25" s="322"/>
      <c r="W25" s="322"/>
      <c r="X25" s="322"/>
      <c r="Y25" s="322"/>
      <c r="Z25" s="322"/>
      <c r="AA25" s="368"/>
    </row>
    <row r="26" spans="2:27">
      <c r="B26" s="86">
        <v>33</v>
      </c>
      <c r="C26" s="322">
        <v>11</v>
      </c>
      <c r="D26" s="375">
        <v>10010732628</v>
      </c>
      <c r="E26" s="374" t="s">
        <v>178</v>
      </c>
      <c r="F26" s="346" t="s">
        <v>179</v>
      </c>
      <c r="G26" s="344" t="s">
        <v>180</v>
      </c>
      <c r="H26" s="351" t="s">
        <v>181</v>
      </c>
      <c r="I26" s="376" t="s">
        <v>155</v>
      </c>
      <c r="K26" s="372" t="s">
        <v>52</v>
      </c>
      <c r="L26" s="371">
        <v>1</v>
      </c>
      <c r="M26" s="371">
        <v>1</v>
      </c>
      <c r="N26" s="369">
        <v>1</v>
      </c>
      <c r="O26" s="370"/>
      <c r="P26" s="370"/>
      <c r="Q26" s="370"/>
      <c r="R26" s="370"/>
      <c r="S26" s="322"/>
      <c r="T26" s="322"/>
      <c r="U26" s="322"/>
      <c r="V26" s="322"/>
      <c r="W26" s="322"/>
      <c r="X26" s="322"/>
      <c r="Y26" s="322"/>
      <c r="Z26" s="322"/>
      <c r="AA26" s="368"/>
    </row>
  </sheetData>
  <autoFilter ref="C5:AD26">
    <sortState ref="C6:AD26">
      <sortCondition ref="E5:E26"/>
    </sortState>
  </autoFilter>
  <sortState ref="AD13:AK32">
    <sortCondition ref="AD13"/>
  </sortState>
  <mergeCells count="18">
    <mergeCell ref="Z2:Z3"/>
    <mergeCell ref="C1:AA1"/>
    <mergeCell ref="AA2:AA3"/>
    <mergeCell ref="C2:I2"/>
    <mergeCell ref="L2:L3"/>
    <mergeCell ref="M2:M3"/>
    <mergeCell ref="N2:N3"/>
    <mergeCell ref="P2:P3"/>
    <mergeCell ref="S2:S3"/>
    <mergeCell ref="U2:U3"/>
    <mergeCell ref="V2:V3"/>
    <mergeCell ref="O2:O3"/>
    <mergeCell ref="R2:R3"/>
    <mergeCell ref="T2:T3"/>
    <mergeCell ref="Y2:Y3"/>
    <mergeCell ref="Q2:Q3"/>
    <mergeCell ref="W2:W3"/>
    <mergeCell ref="X2:X3"/>
  </mergeCells>
  <pageMargins left="0.39370078740157483" right="0.39370078740157483" top="0.39370078740157483" bottom="0.39370078740157483" header="0.51181102362204722" footer="0.51181102362204722"/>
  <pageSetup paperSize="9" scale="95" orientation="landscape"/>
  <headerFooter alignWithMargins="0">
    <oddFooter>&amp;R&amp;"Arial,Fett"&amp;12X = start, Clear = no start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B1:N34"/>
  <sheetViews>
    <sheetView zoomScale="70" zoomScaleNormal="70" workbookViewId="0">
      <selection activeCell="B2" sqref="B2:K34"/>
    </sheetView>
  </sheetViews>
  <sheetFormatPr defaultColWidth="11.42578125" defaultRowHeight="12.75"/>
  <cols>
    <col min="1" max="1" width="11.42578125" style="320"/>
    <col min="2" max="2" width="5.140625" style="320" bestFit="1" customWidth="1"/>
    <col min="3" max="3" width="18.28515625" style="320" customWidth="1"/>
    <col min="4" max="4" width="14.42578125" style="320" customWidth="1"/>
    <col min="5" max="5" width="13" style="320" bestFit="1" customWidth="1"/>
    <col min="6" max="6" width="13.42578125" style="320" customWidth="1"/>
    <col min="7" max="7" width="31.28515625" style="320" customWidth="1"/>
    <col min="8" max="9" width="4.7109375" style="321" customWidth="1"/>
    <col min="10" max="11" width="4.85546875" style="321" customWidth="1"/>
    <col min="12" max="21" width="5.28515625" style="320" customWidth="1"/>
    <col min="22" max="16384" width="11.42578125" style="320"/>
  </cols>
  <sheetData>
    <row r="1" spans="2:14" ht="30.75" thickBot="1">
      <c r="B1" s="475" t="s">
        <v>310</v>
      </c>
      <c r="C1" s="475"/>
      <c r="D1" s="475"/>
      <c r="E1" s="475"/>
      <c r="F1" s="475"/>
      <c r="G1" s="475"/>
      <c r="H1" s="475"/>
      <c r="I1" s="475"/>
      <c r="J1" s="475"/>
      <c r="K1" s="475"/>
      <c r="L1" s="341"/>
      <c r="M1" s="341"/>
      <c r="N1" s="341"/>
    </row>
    <row r="2" spans="2:14" ht="103.5" customHeight="1" thickBot="1">
      <c r="B2" s="476" t="s">
        <v>539</v>
      </c>
      <c r="C2" s="476"/>
      <c r="D2" s="476"/>
      <c r="E2" s="476"/>
      <c r="F2" s="476"/>
      <c r="G2" s="477"/>
      <c r="H2" s="478" t="s">
        <v>272</v>
      </c>
      <c r="I2" s="480" t="s">
        <v>271</v>
      </c>
      <c r="J2" s="480" t="s">
        <v>270</v>
      </c>
      <c r="K2" s="473" t="s">
        <v>269</v>
      </c>
    </row>
    <row r="3" spans="2:14" ht="15.75" customHeight="1" thickBot="1">
      <c r="B3" s="339" t="s">
        <v>268</v>
      </c>
      <c r="C3" s="340" t="s">
        <v>136</v>
      </c>
      <c r="D3" s="340" t="s">
        <v>148</v>
      </c>
      <c r="E3" s="339" t="s">
        <v>267</v>
      </c>
      <c r="F3" s="339" t="s">
        <v>266</v>
      </c>
      <c r="G3" s="338" t="s">
        <v>265</v>
      </c>
      <c r="H3" s="479"/>
      <c r="I3" s="481"/>
      <c r="J3" s="481"/>
      <c r="K3" s="474"/>
    </row>
    <row r="4" spans="2:14" ht="16.5" thickBot="1">
      <c r="B4" s="336"/>
      <c r="C4" s="337"/>
      <c r="D4" s="337"/>
      <c r="E4" s="336"/>
      <c r="F4" s="336"/>
      <c r="G4" s="335"/>
      <c r="H4" s="334">
        <v>1</v>
      </c>
      <c r="I4" s="333">
        <v>3</v>
      </c>
      <c r="J4" s="333">
        <v>4</v>
      </c>
      <c r="K4" s="333">
        <v>5</v>
      </c>
    </row>
    <row r="5" spans="2:14">
      <c r="B5" s="324">
        <v>13</v>
      </c>
      <c r="C5" s="325" t="s">
        <v>538</v>
      </c>
      <c r="D5" s="325" t="s">
        <v>419</v>
      </c>
      <c r="E5" s="326">
        <v>10047208163</v>
      </c>
      <c r="F5" s="329" t="s">
        <v>501</v>
      </c>
      <c r="G5" s="325" t="s">
        <v>533</v>
      </c>
      <c r="H5" s="324" t="s">
        <v>90</v>
      </c>
      <c r="I5" s="324"/>
      <c r="J5" s="324"/>
      <c r="K5" s="324"/>
    </row>
    <row r="6" spans="2:14">
      <c r="B6" s="322">
        <v>14</v>
      </c>
      <c r="C6" s="325" t="s">
        <v>534</v>
      </c>
      <c r="D6" s="327" t="s">
        <v>244</v>
      </c>
      <c r="E6" s="326">
        <v>10047400547</v>
      </c>
      <c r="F6" s="329" t="s">
        <v>501</v>
      </c>
      <c r="G6" s="325" t="s">
        <v>533</v>
      </c>
      <c r="H6" s="322" t="s">
        <v>90</v>
      </c>
      <c r="I6" s="322"/>
      <c r="J6" s="322"/>
      <c r="K6" s="322"/>
    </row>
    <row r="7" spans="2:14">
      <c r="B7" s="322">
        <v>15</v>
      </c>
      <c r="C7" s="325" t="s">
        <v>537</v>
      </c>
      <c r="D7" s="327" t="s">
        <v>536</v>
      </c>
      <c r="E7" s="326">
        <v>10047443589</v>
      </c>
      <c r="F7" s="329" t="s">
        <v>501</v>
      </c>
      <c r="G7" s="325" t="s">
        <v>533</v>
      </c>
      <c r="H7" s="322" t="s">
        <v>90</v>
      </c>
      <c r="I7" s="322"/>
      <c r="J7" s="322"/>
      <c r="K7" s="322"/>
    </row>
    <row r="8" spans="2:14">
      <c r="B8" s="322">
        <v>16</v>
      </c>
      <c r="C8" s="325" t="s">
        <v>535</v>
      </c>
      <c r="D8" s="327" t="s">
        <v>521</v>
      </c>
      <c r="E8" s="326">
        <v>10047399941</v>
      </c>
      <c r="F8" s="329" t="s">
        <v>501</v>
      </c>
      <c r="G8" s="325" t="s">
        <v>533</v>
      </c>
      <c r="H8" s="322" t="s">
        <v>90</v>
      </c>
      <c r="I8" s="322"/>
      <c r="J8" s="322"/>
      <c r="K8" s="322"/>
    </row>
    <row r="9" spans="2:14">
      <c r="B9" s="322">
        <v>17</v>
      </c>
      <c r="C9" s="325" t="s">
        <v>534</v>
      </c>
      <c r="D9" s="327" t="s">
        <v>250</v>
      </c>
      <c r="E9" s="326">
        <v>10047349623</v>
      </c>
      <c r="F9" s="329" t="s">
        <v>501</v>
      </c>
      <c r="G9" s="325" t="s">
        <v>533</v>
      </c>
      <c r="H9" s="322" t="s">
        <v>90</v>
      </c>
      <c r="I9" s="322"/>
      <c r="J9" s="322"/>
      <c r="K9" s="322"/>
    </row>
    <row r="10" spans="2:14">
      <c r="B10" s="322">
        <v>27</v>
      </c>
      <c r="C10" s="325" t="s">
        <v>532</v>
      </c>
      <c r="D10" s="327" t="s">
        <v>531</v>
      </c>
      <c r="E10" s="326">
        <v>10053903183</v>
      </c>
      <c r="F10" s="329" t="s">
        <v>501</v>
      </c>
      <c r="G10" s="325" t="s">
        <v>298</v>
      </c>
      <c r="H10" s="322" t="s">
        <v>90</v>
      </c>
      <c r="I10" s="322"/>
      <c r="J10" s="322"/>
      <c r="K10" s="322"/>
    </row>
    <row r="11" spans="2:14">
      <c r="B11" s="322">
        <v>28</v>
      </c>
      <c r="C11" s="325" t="s">
        <v>530</v>
      </c>
      <c r="D11" s="327" t="s">
        <v>529</v>
      </c>
      <c r="E11" s="326">
        <v>10053903789</v>
      </c>
      <c r="F11" s="329" t="s">
        <v>501</v>
      </c>
      <c r="G11" s="325" t="s">
        <v>298</v>
      </c>
      <c r="H11" s="322" t="s">
        <v>90</v>
      </c>
      <c r="I11" s="322"/>
      <c r="J11" s="322"/>
      <c r="K11" s="322"/>
    </row>
    <row r="12" spans="2:14">
      <c r="B12" s="322">
        <v>29</v>
      </c>
      <c r="C12" s="325" t="s">
        <v>528</v>
      </c>
      <c r="D12" s="327" t="s">
        <v>527</v>
      </c>
      <c r="E12" s="326">
        <v>10053903587</v>
      </c>
      <c r="F12" s="329" t="s">
        <v>501</v>
      </c>
      <c r="G12" s="325" t="s">
        <v>298</v>
      </c>
      <c r="H12" s="322" t="s">
        <v>90</v>
      </c>
      <c r="I12" s="322"/>
      <c r="J12" s="322"/>
      <c r="K12" s="322"/>
    </row>
    <row r="13" spans="2:14">
      <c r="B13" s="322">
        <v>33</v>
      </c>
      <c r="C13" s="325" t="s">
        <v>526</v>
      </c>
      <c r="D13" s="327" t="s">
        <v>525</v>
      </c>
      <c r="E13" s="326">
        <v>10046103777</v>
      </c>
      <c r="F13" s="329" t="s">
        <v>501</v>
      </c>
      <c r="G13" s="325" t="s">
        <v>95</v>
      </c>
      <c r="H13" s="322" t="s">
        <v>90</v>
      </c>
      <c r="I13" s="322"/>
      <c r="J13" s="322"/>
      <c r="K13" s="322"/>
    </row>
    <row r="14" spans="2:14">
      <c r="B14" s="322">
        <v>34</v>
      </c>
      <c r="C14" s="325" t="s">
        <v>524</v>
      </c>
      <c r="D14" s="327" t="s">
        <v>255</v>
      </c>
      <c r="E14" s="326">
        <v>10046108326</v>
      </c>
      <c r="F14" s="329" t="s">
        <v>501</v>
      </c>
      <c r="G14" s="325" t="s">
        <v>95</v>
      </c>
      <c r="H14" s="322" t="s">
        <v>90</v>
      </c>
      <c r="I14" s="322"/>
      <c r="J14" s="322"/>
      <c r="K14" s="322"/>
    </row>
    <row r="15" spans="2:14">
      <c r="B15" s="322">
        <v>36</v>
      </c>
      <c r="C15" s="325" t="s">
        <v>523</v>
      </c>
      <c r="D15" s="327" t="s">
        <v>255</v>
      </c>
      <c r="E15" s="326">
        <v>10046081650</v>
      </c>
      <c r="F15" s="329" t="s">
        <v>501</v>
      </c>
      <c r="G15" s="325" t="s">
        <v>95</v>
      </c>
      <c r="H15" s="322" t="s">
        <v>90</v>
      </c>
      <c r="I15" s="322"/>
      <c r="J15" s="322"/>
      <c r="K15" s="322"/>
    </row>
    <row r="16" spans="2:14">
      <c r="B16" s="322">
        <v>37</v>
      </c>
      <c r="C16" s="325" t="s">
        <v>522</v>
      </c>
      <c r="D16" s="327" t="s">
        <v>521</v>
      </c>
      <c r="E16" s="326">
        <v>10064422936</v>
      </c>
      <c r="F16" s="329" t="s">
        <v>501</v>
      </c>
      <c r="G16" s="325" t="s">
        <v>95</v>
      </c>
      <c r="H16" s="322" t="s">
        <v>90</v>
      </c>
      <c r="I16" s="322"/>
      <c r="J16" s="322"/>
      <c r="K16" s="322"/>
    </row>
    <row r="17" spans="2:11">
      <c r="B17" s="322">
        <v>38</v>
      </c>
      <c r="C17" s="325" t="s">
        <v>520</v>
      </c>
      <c r="D17" s="327" t="s">
        <v>519</v>
      </c>
      <c r="E17" s="326">
        <v>10046081953</v>
      </c>
      <c r="F17" s="329" t="s">
        <v>501</v>
      </c>
      <c r="G17" s="325" t="s">
        <v>95</v>
      </c>
      <c r="H17" s="322" t="s">
        <v>90</v>
      </c>
      <c r="I17" s="322"/>
      <c r="J17" s="322"/>
      <c r="K17" s="322"/>
    </row>
    <row r="18" spans="2:11">
      <c r="B18" s="322">
        <v>60</v>
      </c>
      <c r="C18" s="325" t="s">
        <v>518</v>
      </c>
      <c r="D18" s="327" t="s">
        <v>259</v>
      </c>
      <c r="E18" s="326">
        <v>10047277174</v>
      </c>
      <c r="F18" s="329" t="s">
        <v>501</v>
      </c>
      <c r="G18" s="325" t="s">
        <v>514</v>
      </c>
      <c r="H18" s="322" t="s">
        <v>90</v>
      </c>
      <c r="I18" s="322"/>
      <c r="J18" s="322"/>
      <c r="K18" s="322"/>
    </row>
    <row r="19" spans="2:11">
      <c r="B19" s="322">
        <v>63</v>
      </c>
      <c r="C19" s="325" t="s">
        <v>517</v>
      </c>
      <c r="D19" s="327" t="s">
        <v>190</v>
      </c>
      <c r="E19" s="326">
        <v>10047235647</v>
      </c>
      <c r="F19" s="329" t="s">
        <v>501</v>
      </c>
      <c r="G19" s="325" t="s">
        <v>514</v>
      </c>
      <c r="H19" s="322" t="s">
        <v>90</v>
      </c>
      <c r="I19" s="322"/>
      <c r="J19" s="322"/>
      <c r="K19" s="322"/>
    </row>
    <row r="20" spans="2:11">
      <c r="B20" s="322">
        <v>64</v>
      </c>
      <c r="C20" s="325" t="s">
        <v>516</v>
      </c>
      <c r="D20" s="327" t="s">
        <v>515</v>
      </c>
      <c r="E20" s="326">
        <v>10047431263</v>
      </c>
      <c r="F20" s="329" t="s">
        <v>501</v>
      </c>
      <c r="G20" s="325" t="s">
        <v>514</v>
      </c>
      <c r="H20" s="322" t="s">
        <v>90</v>
      </c>
      <c r="I20" s="322"/>
      <c r="J20" s="322"/>
      <c r="K20" s="322"/>
    </row>
    <row r="21" spans="2:11">
      <c r="B21" s="322">
        <v>74</v>
      </c>
      <c r="C21" s="325" t="s">
        <v>513</v>
      </c>
      <c r="D21" s="327" t="s">
        <v>425</v>
      </c>
      <c r="E21" s="326">
        <v>10047315469</v>
      </c>
      <c r="F21" s="329" t="s">
        <v>501</v>
      </c>
      <c r="G21" s="325" t="s">
        <v>511</v>
      </c>
      <c r="H21" s="322" t="s">
        <v>90</v>
      </c>
      <c r="I21" s="322"/>
      <c r="J21" s="322"/>
      <c r="K21" s="322"/>
    </row>
    <row r="22" spans="2:11">
      <c r="B22" s="322">
        <v>75</v>
      </c>
      <c r="C22" s="325" t="s">
        <v>513</v>
      </c>
      <c r="D22" s="327" t="s">
        <v>419</v>
      </c>
      <c r="E22" s="326">
        <v>10047253027</v>
      </c>
      <c r="F22" s="329" t="s">
        <v>501</v>
      </c>
      <c r="G22" s="325" t="s">
        <v>511</v>
      </c>
      <c r="H22" s="322" t="s">
        <v>90</v>
      </c>
      <c r="I22" s="322"/>
      <c r="J22" s="322"/>
      <c r="K22" s="322"/>
    </row>
    <row r="23" spans="2:11">
      <c r="B23" s="322">
        <v>76</v>
      </c>
      <c r="C23" s="325" t="s">
        <v>512</v>
      </c>
      <c r="D23" s="327" t="s">
        <v>190</v>
      </c>
      <c r="E23" s="326">
        <v>10047373467</v>
      </c>
      <c r="F23" s="329" t="s">
        <v>501</v>
      </c>
      <c r="G23" s="325" t="s">
        <v>511</v>
      </c>
      <c r="H23" s="322" t="s">
        <v>90</v>
      </c>
      <c r="I23" s="322"/>
      <c r="J23" s="322"/>
      <c r="K23" s="322"/>
    </row>
    <row r="24" spans="2:11">
      <c r="B24" s="322">
        <v>78</v>
      </c>
      <c r="C24" s="325" t="s">
        <v>510</v>
      </c>
      <c r="D24" s="327" t="s">
        <v>509</v>
      </c>
      <c r="E24" s="326">
        <v>10047234536</v>
      </c>
      <c r="F24" s="329" t="s">
        <v>501</v>
      </c>
      <c r="G24" s="325" t="s">
        <v>93</v>
      </c>
      <c r="H24" s="322" t="s">
        <v>90</v>
      </c>
      <c r="I24" s="322"/>
      <c r="J24" s="322"/>
      <c r="K24" s="322"/>
    </row>
    <row r="25" spans="2:11">
      <c r="B25" s="322">
        <v>83</v>
      </c>
      <c r="C25" s="325" t="s">
        <v>508</v>
      </c>
      <c r="D25" s="327" t="s">
        <v>507</v>
      </c>
      <c r="E25" s="326">
        <v>10047448845</v>
      </c>
      <c r="F25" s="329" t="s">
        <v>501</v>
      </c>
      <c r="G25" s="325" t="s">
        <v>236</v>
      </c>
      <c r="H25" s="322" t="s">
        <v>90</v>
      </c>
      <c r="I25" s="322"/>
      <c r="J25" s="322"/>
      <c r="K25" s="322"/>
    </row>
    <row r="26" spans="2:11">
      <c r="B26" s="322">
        <v>84</v>
      </c>
      <c r="C26" s="325" t="s">
        <v>506</v>
      </c>
      <c r="D26" s="327" t="s">
        <v>505</v>
      </c>
      <c r="E26" s="326">
        <v>10047310015</v>
      </c>
      <c r="F26" s="329" t="s">
        <v>501</v>
      </c>
      <c r="G26" s="325" t="s">
        <v>236</v>
      </c>
      <c r="H26" s="322" t="s">
        <v>90</v>
      </c>
      <c r="I26" s="322"/>
      <c r="J26" s="322"/>
      <c r="K26" s="322"/>
    </row>
    <row r="27" spans="2:11">
      <c r="B27" s="322">
        <v>91</v>
      </c>
      <c r="C27" s="325" t="s">
        <v>503</v>
      </c>
      <c r="D27" s="327" t="s">
        <v>504</v>
      </c>
      <c r="E27" s="326">
        <v>10047280410</v>
      </c>
      <c r="F27" s="329" t="s">
        <v>501</v>
      </c>
      <c r="G27" s="325" t="s">
        <v>500</v>
      </c>
      <c r="H27" s="322" t="s">
        <v>90</v>
      </c>
      <c r="I27" s="322"/>
      <c r="J27" s="322"/>
      <c r="K27" s="322"/>
    </row>
    <row r="28" spans="2:11">
      <c r="B28" s="322">
        <v>92</v>
      </c>
      <c r="C28" s="325" t="s">
        <v>503</v>
      </c>
      <c r="D28" s="327" t="s">
        <v>502</v>
      </c>
      <c r="E28" s="326">
        <v>10047280309</v>
      </c>
      <c r="F28" s="329" t="s">
        <v>501</v>
      </c>
      <c r="G28" s="325" t="s">
        <v>500</v>
      </c>
      <c r="H28" s="322" t="s">
        <v>90</v>
      </c>
      <c r="I28" s="322"/>
      <c r="J28" s="322"/>
      <c r="K28" s="322"/>
    </row>
    <row r="29" spans="2:11">
      <c r="B29" s="322"/>
      <c r="C29" s="325"/>
      <c r="D29" s="327"/>
      <c r="E29" s="326"/>
      <c r="F29" s="329"/>
      <c r="G29" s="325"/>
      <c r="H29" s="322"/>
      <c r="I29" s="322"/>
      <c r="J29" s="322"/>
      <c r="K29" s="322"/>
    </row>
    <row r="30" spans="2:11">
      <c r="B30" s="322"/>
      <c r="C30" s="325"/>
      <c r="D30" s="327"/>
      <c r="E30" s="326"/>
      <c r="F30" s="329"/>
      <c r="G30" s="325"/>
      <c r="H30" s="322"/>
      <c r="I30" s="322"/>
      <c r="J30" s="322"/>
      <c r="K30" s="322"/>
    </row>
    <row r="31" spans="2:11">
      <c r="B31" s="322"/>
      <c r="C31" s="323"/>
      <c r="D31" s="323"/>
      <c r="E31" s="322"/>
      <c r="F31" s="322"/>
      <c r="G31" s="323"/>
      <c r="H31" s="322"/>
      <c r="I31" s="322"/>
      <c r="J31" s="322"/>
      <c r="K31" s="322"/>
    </row>
    <row r="32" spans="2:11">
      <c r="B32" s="322"/>
      <c r="C32" s="323"/>
      <c r="D32" s="323"/>
      <c r="E32" s="322"/>
      <c r="F32" s="322"/>
      <c r="G32" s="323"/>
      <c r="H32" s="322"/>
      <c r="I32" s="322"/>
      <c r="J32" s="322"/>
      <c r="K32" s="322"/>
    </row>
    <row r="33" spans="2:11">
      <c r="B33" s="322"/>
      <c r="C33" s="323"/>
      <c r="D33" s="323"/>
      <c r="E33" s="322"/>
      <c r="F33" s="322"/>
      <c r="G33" s="323"/>
      <c r="H33" s="322"/>
      <c r="I33" s="322"/>
      <c r="J33" s="322"/>
      <c r="K33" s="322"/>
    </row>
    <row r="34" spans="2:11">
      <c r="B34" s="322"/>
      <c r="C34" s="323"/>
      <c r="D34" s="323"/>
      <c r="E34" s="322"/>
      <c r="F34" s="322"/>
      <c r="G34" s="323"/>
      <c r="H34" s="322"/>
      <c r="I34" s="322"/>
      <c r="J34" s="322"/>
      <c r="K34" s="322"/>
    </row>
  </sheetData>
  <autoFilter ref="A4:N4">
    <sortState ref="A5:N28">
      <sortCondition ref="B4"/>
    </sortState>
  </autoFilter>
  <mergeCells count="6">
    <mergeCell ref="K2:K3"/>
    <mergeCell ref="B1:K1"/>
    <mergeCell ref="B2:G2"/>
    <mergeCell ref="H2:H3"/>
    <mergeCell ref="I2:I3"/>
    <mergeCell ref="J2:J3"/>
  </mergeCells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>
    <oddFooter>&amp;R&amp;"Arial,Fett"&amp;12X = start, Clear = no start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1:AA11"/>
  <sheetViews>
    <sheetView zoomScale="90" zoomScaleNormal="90" workbookViewId="0">
      <selection activeCell="B2" sqref="B2:X11"/>
    </sheetView>
  </sheetViews>
  <sheetFormatPr defaultColWidth="11.42578125" defaultRowHeight="12.75"/>
  <cols>
    <col min="1" max="1" width="5.85546875" style="320" customWidth="1"/>
    <col min="2" max="2" width="5.140625" style="320" bestFit="1" customWidth="1"/>
    <col min="3" max="3" width="13.85546875" style="320" customWidth="1"/>
    <col min="4" max="4" width="12.42578125" style="320" customWidth="1"/>
    <col min="5" max="5" width="9.28515625" style="320" customWidth="1"/>
    <col min="6" max="6" width="9" style="320" customWidth="1"/>
    <col min="7" max="7" width="6.85546875" style="320" customWidth="1"/>
    <col min="8" max="8" width="20.42578125" style="320" customWidth="1"/>
    <col min="9" max="11" width="3.28515625" style="320" bestFit="1" customWidth="1"/>
    <col min="12" max="12" width="3.28515625" style="320" customWidth="1"/>
    <col min="13" max="13" width="3.28515625" style="320" bestFit="1" customWidth="1"/>
    <col min="14" max="15" width="3.28515625" style="320" customWidth="1"/>
    <col min="16" max="16" width="3.28515625" style="320" bestFit="1" customWidth="1"/>
    <col min="17" max="17" width="3.28515625" style="320" customWidth="1"/>
    <col min="18" max="19" width="3.28515625" style="320" bestFit="1" customWidth="1"/>
    <col min="20" max="23" width="3.28515625" style="320" customWidth="1"/>
    <col min="24" max="24" width="3.28515625" style="320" bestFit="1" customWidth="1"/>
    <col min="25" max="34" width="5.28515625" style="320" customWidth="1"/>
    <col min="35" max="16384" width="11.42578125" style="320"/>
  </cols>
  <sheetData>
    <row r="1" spans="2:27" ht="30.75" thickBot="1">
      <c r="B1" s="408" t="s">
        <v>131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341"/>
      <c r="Z1" s="341"/>
      <c r="AA1" s="341"/>
    </row>
    <row r="2" spans="2:27" ht="103.5" customHeight="1" thickBot="1">
      <c r="B2" s="476" t="s">
        <v>499</v>
      </c>
      <c r="C2" s="476"/>
      <c r="D2" s="476"/>
      <c r="E2" s="476"/>
      <c r="F2" s="476"/>
      <c r="G2" s="477"/>
      <c r="H2" s="367"/>
      <c r="I2" s="478" t="s">
        <v>77</v>
      </c>
      <c r="J2" s="480" t="s">
        <v>78</v>
      </c>
      <c r="K2" s="480" t="s">
        <v>79</v>
      </c>
      <c r="L2" s="473" t="s">
        <v>80</v>
      </c>
      <c r="M2" s="478" t="s">
        <v>81</v>
      </c>
      <c r="N2" s="482" t="s">
        <v>144</v>
      </c>
      <c r="O2" s="478" t="s">
        <v>82</v>
      </c>
      <c r="P2" s="478" t="s">
        <v>83</v>
      </c>
      <c r="Q2" s="478" t="s">
        <v>145</v>
      </c>
      <c r="R2" s="478" t="s">
        <v>84</v>
      </c>
      <c r="S2" s="478" t="s">
        <v>85</v>
      </c>
      <c r="T2" s="482" t="s">
        <v>86</v>
      </c>
      <c r="U2" s="482" t="s">
        <v>146</v>
      </c>
      <c r="V2" s="480" t="s">
        <v>87</v>
      </c>
      <c r="W2" s="473" t="s">
        <v>88</v>
      </c>
      <c r="X2" s="484" t="s">
        <v>89</v>
      </c>
    </row>
    <row r="3" spans="2:27" ht="15.75" customHeight="1" thickBot="1">
      <c r="B3" s="339" t="s">
        <v>268</v>
      </c>
      <c r="C3" s="339" t="s">
        <v>147</v>
      </c>
      <c r="D3" s="340" t="s">
        <v>136</v>
      </c>
      <c r="E3" s="340" t="s">
        <v>148</v>
      </c>
      <c r="F3" s="339" t="s">
        <v>149</v>
      </c>
      <c r="G3" s="338" t="s">
        <v>151</v>
      </c>
      <c r="H3" s="361"/>
      <c r="I3" s="479"/>
      <c r="J3" s="481"/>
      <c r="K3" s="481"/>
      <c r="L3" s="474"/>
      <c r="M3" s="479"/>
      <c r="N3" s="483"/>
      <c r="O3" s="479"/>
      <c r="P3" s="479"/>
      <c r="Q3" s="479"/>
      <c r="R3" s="479"/>
      <c r="S3" s="479"/>
      <c r="T3" s="483"/>
      <c r="U3" s="483"/>
      <c r="V3" s="481"/>
      <c r="W3" s="474"/>
      <c r="X3" s="485"/>
    </row>
    <row r="4" spans="2:27" ht="16.5" thickBot="1">
      <c r="B4" s="336"/>
      <c r="C4" s="336"/>
      <c r="D4" s="337"/>
      <c r="E4" s="337"/>
      <c r="F4" s="336"/>
      <c r="G4" s="335"/>
      <c r="H4" s="356"/>
      <c r="I4" s="334">
        <v>1</v>
      </c>
      <c r="J4" s="333">
        <v>3</v>
      </c>
      <c r="K4" s="333">
        <v>4</v>
      </c>
      <c r="L4" s="333">
        <v>5</v>
      </c>
      <c r="M4" s="333">
        <v>6</v>
      </c>
      <c r="N4" s="333">
        <v>7</v>
      </c>
      <c r="O4" s="354">
        <v>8</v>
      </c>
      <c r="P4" s="355">
        <v>9</v>
      </c>
      <c r="Q4" s="355">
        <v>10</v>
      </c>
      <c r="R4" s="355">
        <v>11</v>
      </c>
      <c r="S4" s="333">
        <v>13</v>
      </c>
      <c r="T4" s="333">
        <v>14</v>
      </c>
      <c r="U4" s="333">
        <v>15</v>
      </c>
      <c r="V4" s="354">
        <v>17</v>
      </c>
      <c r="W4" s="333">
        <v>18</v>
      </c>
      <c r="X4" s="354">
        <v>19</v>
      </c>
    </row>
    <row r="5" spans="2:27">
      <c r="B5" s="331">
        <v>2</v>
      </c>
      <c r="C5" s="331">
        <v>10046614241</v>
      </c>
      <c r="D5" s="407" t="s">
        <v>498</v>
      </c>
      <c r="E5" s="407" t="s">
        <v>497</v>
      </c>
      <c r="F5" s="406" t="s">
        <v>134</v>
      </c>
      <c r="G5" s="405" t="s">
        <v>161</v>
      </c>
      <c r="H5" s="404" t="s">
        <v>495</v>
      </c>
      <c r="I5" s="324"/>
      <c r="J5" s="324"/>
      <c r="K5" s="324"/>
      <c r="L5" s="324"/>
      <c r="M5" s="324"/>
      <c r="N5" s="324"/>
      <c r="O5" s="324"/>
      <c r="P5" s="324"/>
      <c r="Q5" s="324" t="s">
        <v>90</v>
      </c>
      <c r="R5" s="324" t="s">
        <v>90</v>
      </c>
      <c r="S5" s="324"/>
      <c r="T5" s="324"/>
      <c r="U5" s="324"/>
      <c r="V5" s="324"/>
      <c r="W5" s="324"/>
      <c r="X5" s="377"/>
    </row>
    <row r="6" spans="2:27">
      <c r="B6" s="330">
        <v>3</v>
      </c>
      <c r="C6" s="403">
        <v>10051673294</v>
      </c>
      <c r="D6" s="402" t="s">
        <v>496</v>
      </c>
      <c r="E6" s="401" t="s">
        <v>255</v>
      </c>
      <c r="F6" s="330" t="s">
        <v>134</v>
      </c>
      <c r="G6" s="396" t="s">
        <v>161</v>
      </c>
      <c r="H6" s="396" t="s">
        <v>495</v>
      </c>
      <c r="I6" s="400"/>
      <c r="J6" s="373"/>
      <c r="K6" s="373"/>
      <c r="L6" s="373"/>
      <c r="M6" s="373"/>
      <c r="N6" s="373"/>
      <c r="O6" s="373"/>
      <c r="P6" s="373"/>
      <c r="Q6" s="322" t="s">
        <v>90</v>
      </c>
      <c r="R6" s="322" t="s">
        <v>90</v>
      </c>
      <c r="S6" s="373"/>
      <c r="T6" s="373"/>
      <c r="U6" s="373"/>
      <c r="V6" s="373"/>
      <c r="W6" s="373"/>
      <c r="X6" s="373"/>
    </row>
    <row r="7" spans="2:27">
      <c r="B7" s="330">
        <v>43</v>
      </c>
      <c r="C7" s="330">
        <v>10015528771</v>
      </c>
      <c r="D7" s="396" t="s">
        <v>494</v>
      </c>
      <c r="E7" s="399" t="s">
        <v>493</v>
      </c>
      <c r="F7" s="330" t="s">
        <v>134</v>
      </c>
      <c r="G7" s="396" t="s">
        <v>161</v>
      </c>
      <c r="H7" s="396" t="s">
        <v>60</v>
      </c>
      <c r="I7" s="398"/>
      <c r="J7" s="322"/>
      <c r="K7" s="322"/>
      <c r="L7" s="322"/>
      <c r="M7" s="322"/>
      <c r="N7" s="322"/>
      <c r="O7" s="322"/>
      <c r="P7" s="322"/>
      <c r="Q7" s="322" t="s">
        <v>90</v>
      </c>
      <c r="R7" s="322" t="s">
        <v>90</v>
      </c>
      <c r="S7" s="322"/>
      <c r="T7" s="322"/>
      <c r="U7" s="322"/>
      <c r="V7" s="322"/>
      <c r="W7" s="322"/>
      <c r="X7" s="368"/>
    </row>
    <row r="8" spans="2:27">
      <c r="B8" s="330">
        <v>45</v>
      </c>
      <c r="C8" s="330">
        <v>10047328607</v>
      </c>
      <c r="D8" s="396" t="s">
        <v>492</v>
      </c>
      <c r="E8" s="399" t="s">
        <v>194</v>
      </c>
      <c r="F8" s="330" t="s">
        <v>134</v>
      </c>
      <c r="G8" s="396" t="s">
        <v>161</v>
      </c>
      <c r="H8" s="396" t="s">
        <v>60</v>
      </c>
      <c r="I8" s="398"/>
      <c r="J8" s="322"/>
      <c r="K8" s="322"/>
      <c r="L8" s="322"/>
      <c r="M8" s="322"/>
      <c r="N8" s="322"/>
      <c r="O8" s="322"/>
      <c r="P8" s="322"/>
      <c r="Q8" s="322" t="s">
        <v>90</v>
      </c>
      <c r="R8" s="322" t="s">
        <v>90</v>
      </c>
      <c r="S8" s="322"/>
      <c r="T8" s="322"/>
      <c r="U8" s="322"/>
      <c r="V8" s="322"/>
      <c r="W8" s="322"/>
      <c r="X8" s="368"/>
    </row>
    <row r="9" spans="2:27">
      <c r="B9" s="330">
        <v>46</v>
      </c>
      <c r="C9" s="330">
        <v>10023592404</v>
      </c>
      <c r="D9" s="396" t="s">
        <v>491</v>
      </c>
      <c r="E9" s="399" t="s">
        <v>490</v>
      </c>
      <c r="F9" s="330" t="s">
        <v>164</v>
      </c>
      <c r="G9" s="396" t="s">
        <v>161</v>
      </c>
      <c r="H9" s="396" t="s">
        <v>489</v>
      </c>
      <c r="I9" s="398"/>
      <c r="J9" s="322"/>
      <c r="K9" s="322"/>
      <c r="L9" s="322"/>
      <c r="M9" s="322"/>
      <c r="N9" s="322"/>
      <c r="O9" s="322"/>
      <c r="P9" s="322"/>
      <c r="Q9" s="322" t="s">
        <v>90</v>
      </c>
      <c r="R9" s="322" t="s">
        <v>90</v>
      </c>
      <c r="S9" s="322"/>
      <c r="T9" s="322"/>
      <c r="U9" s="322"/>
      <c r="V9" s="322"/>
      <c r="W9" s="322"/>
      <c r="X9" s="368"/>
    </row>
    <row r="10" spans="2:27">
      <c r="B10" s="330">
        <v>82</v>
      </c>
      <c r="C10" s="330">
        <v>10015426014</v>
      </c>
      <c r="D10" s="396" t="s">
        <v>488</v>
      </c>
      <c r="E10" s="396" t="s">
        <v>442</v>
      </c>
      <c r="F10" s="330" t="s">
        <v>134</v>
      </c>
      <c r="G10" s="396" t="s">
        <v>161</v>
      </c>
      <c r="H10" s="396" t="s">
        <v>434</v>
      </c>
      <c r="I10" s="322"/>
      <c r="J10" s="322"/>
      <c r="K10" s="322"/>
      <c r="L10" s="322"/>
      <c r="M10" s="322"/>
      <c r="N10" s="322"/>
      <c r="O10" s="322"/>
      <c r="P10" s="322"/>
      <c r="Q10" s="322" t="s">
        <v>90</v>
      </c>
      <c r="R10" s="322" t="s">
        <v>90</v>
      </c>
      <c r="S10" s="322"/>
      <c r="T10" s="322"/>
      <c r="U10" s="322"/>
      <c r="V10" s="322"/>
      <c r="W10" s="322"/>
      <c r="X10" s="368"/>
    </row>
    <row r="11" spans="2:27">
      <c r="B11" s="330"/>
      <c r="C11" s="330"/>
      <c r="D11" s="396"/>
      <c r="E11" s="396"/>
      <c r="F11" s="330"/>
      <c r="G11" s="396"/>
      <c r="H11" s="396"/>
      <c r="I11" s="322"/>
      <c r="J11" s="322"/>
      <c r="K11" s="322"/>
      <c r="L11" s="322"/>
      <c r="M11" s="322"/>
      <c r="N11" s="322"/>
      <c r="O11" s="322"/>
      <c r="P11" s="322"/>
      <c r="Q11" s="397" t="s">
        <v>90</v>
      </c>
      <c r="R11" s="397" t="s">
        <v>90</v>
      </c>
      <c r="S11" s="322"/>
      <c r="T11" s="322"/>
      <c r="U11" s="322"/>
      <c r="V11" s="322"/>
      <c r="W11" s="322"/>
      <c r="X11" s="368"/>
    </row>
  </sheetData>
  <autoFilter ref="B4:AA4">
    <sortState ref="B5:AA10">
      <sortCondition ref="B4"/>
    </sortState>
  </autoFilter>
  <mergeCells count="17">
    <mergeCell ref="U2:U3"/>
    <mergeCell ref="W2:W3"/>
    <mergeCell ref="X2:X3"/>
    <mergeCell ref="B2:G2"/>
    <mergeCell ref="I2:I3"/>
    <mergeCell ref="J2:J3"/>
    <mergeCell ref="K2:K3"/>
    <mergeCell ref="M2:M3"/>
    <mergeCell ref="P2:P3"/>
    <mergeCell ref="R2:R3"/>
    <mergeCell ref="S2:S3"/>
    <mergeCell ref="L2:L3"/>
    <mergeCell ref="O2:O3"/>
    <mergeCell ref="Q2:Q3"/>
    <mergeCell ref="V2:V3"/>
    <mergeCell ref="N2:N3"/>
    <mergeCell ref="T2:T3"/>
  </mergeCells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>
    <oddFooter>&amp;R&amp;"Arial,Fett"&amp;12X = start, Clear = no start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B1:AC39"/>
  <sheetViews>
    <sheetView view="pageBreakPreview" zoomScale="90" zoomScaleNormal="60" zoomScaleSheetLayoutView="90" workbookViewId="0">
      <pane xSplit="2" ySplit="5" topLeftCell="C6" activePane="bottomRight" state="frozen"/>
      <selection activeCell="B8" sqref="B8"/>
      <selection pane="topRight" activeCell="B8" sqref="B8"/>
      <selection pane="bottomLeft" activeCell="B8" sqref="B8"/>
      <selection pane="bottomRight" activeCell="B2" sqref="B2:Z39"/>
    </sheetView>
  </sheetViews>
  <sheetFormatPr defaultColWidth="8.85546875" defaultRowHeight="12.75"/>
  <cols>
    <col min="1" max="1" width="5" style="320" customWidth="1"/>
    <col min="2" max="2" width="5.140625" style="320" bestFit="1" customWidth="1"/>
    <col min="3" max="3" width="15" style="320" customWidth="1"/>
    <col min="4" max="4" width="13.28515625" style="320" customWidth="1"/>
    <col min="5" max="5" width="12.140625" style="320" bestFit="1" customWidth="1"/>
    <col min="6" max="6" width="7.85546875" style="320" customWidth="1"/>
    <col min="7" max="8" width="6" style="320" customWidth="1"/>
    <col min="9" max="9" width="9.140625" style="320" customWidth="1"/>
    <col min="10" max="10" width="16" style="320" customWidth="1"/>
    <col min="11" max="13" width="3.28515625" style="320" bestFit="1" customWidth="1"/>
    <col min="14" max="14" width="3.28515625" style="320" customWidth="1"/>
    <col min="15" max="15" width="3.28515625" style="320" bestFit="1" customWidth="1"/>
    <col min="16" max="17" width="3.28515625" style="320" customWidth="1"/>
    <col min="18" max="18" width="3.28515625" style="320" bestFit="1" customWidth="1"/>
    <col min="19" max="19" width="3.28515625" style="320" customWidth="1"/>
    <col min="20" max="21" width="3.28515625" style="320" bestFit="1" customWidth="1"/>
    <col min="22" max="25" width="3.28515625" style="320" customWidth="1"/>
    <col min="26" max="26" width="3.28515625" style="320" bestFit="1" customWidth="1"/>
    <col min="27" max="36" width="5.28515625" style="320" customWidth="1"/>
    <col min="37" max="16384" width="8.85546875" style="320"/>
  </cols>
  <sheetData>
    <row r="1" spans="2:29" ht="30.75" thickBot="1">
      <c r="B1" s="475" t="s">
        <v>274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341"/>
      <c r="AB1" s="341"/>
      <c r="AC1" s="341"/>
    </row>
    <row r="2" spans="2:29" ht="103.5" customHeight="1" thickBot="1">
      <c r="B2" s="476" t="s">
        <v>483</v>
      </c>
      <c r="C2" s="476"/>
      <c r="D2" s="476"/>
      <c r="E2" s="476"/>
      <c r="F2" s="476"/>
      <c r="G2" s="476"/>
      <c r="H2" s="476"/>
      <c r="I2" s="476"/>
      <c r="J2" s="367"/>
      <c r="K2" s="478" t="s">
        <v>77</v>
      </c>
      <c r="L2" s="480" t="s">
        <v>78</v>
      </c>
      <c r="M2" s="480" t="s">
        <v>79</v>
      </c>
      <c r="N2" s="473" t="s">
        <v>80</v>
      </c>
      <c r="O2" s="478" t="s">
        <v>81</v>
      </c>
      <c r="P2" s="482" t="s">
        <v>144</v>
      </c>
      <c r="Q2" s="478" t="s">
        <v>82</v>
      </c>
      <c r="R2" s="478" t="s">
        <v>83</v>
      </c>
      <c r="S2" s="478" t="s">
        <v>145</v>
      </c>
      <c r="T2" s="478" t="s">
        <v>84</v>
      </c>
      <c r="U2" s="478" t="s">
        <v>85</v>
      </c>
      <c r="V2" s="482" t="s">
        <v>86</v>
      </c>
      <c r="W2" s="482" t="s">
        <v>146</v>
      </c>
      <c r="X2" s="480" t="s">
        <v>87</v>
      </c>
      <c r="Y2" s="473" t="s">
        <v>88</v>
      </c>
      <c r="Z2" s="484" t="s">
        <v>89</v>
      </c>
    </row>
    <row r="3" spans="2:29" ht="15.75" customHeight="1" thickBot="1">
      <c r="B3" s="339"/>
      <c r="C3" s="339" t="s">
        <v>482</v>
      </c>
      <c r="D3" s="340" t="s">
        <v>481</v>
      </c>
      <c r="E3" s="340" t="s">
        <v>480</v>
      </c>
      <c r="F3" s="339" t="s">
        <v>149</v>
      </c>
      <c r="G3" s="339" t="s">
        <v>479</v>
      </c>
      <c r="H3" s="339" t="s">
        <v>478</v>
      </c>
      <c r="I3" s="339" t="s">
        <v>76</v>
      </c>
      <c r="J3" s="395"/>
      <c r="K3" s="479"/>
      <c r="L3" s="481"/>
      <c r="M3" s="481"/>
      <c r="N3" s="474"/>
      <c r="O3" s="479"/>
      <c r="P3" s="483"/>
      <c r="Q3" s="479"/>
      <c r="R3" s="479"/>
      <c r="S3" s="479"/>
      <c r="T3" s="479"/>
      <c r="U3" s="479"/>
      <c r="V3" s="483"/>
      <c r="W3" s="483"/>
      <c r="X3" s="481"/>
      <c r="Y3" s="474"/>
      <c r="Z3" s="485"/>
    </row>
    <row r="4" spans="2:29" ht="15.75" customHeight="1" thickBot="1">
      <c r="B4" s="364"/>
      <c r="C4" s="364"/>
      <c r="D4" s="365"/>
      <c r="E4" s="365"/>
      <c r="F4" s="364"/>
      <c r="G4" s="364"/>
      <c r="H4" s="364"/>
      <c r="I4" s="364"/>
      <c r="J4" s="395"/>
      <c r="K4" s="358"/>
      <c r="L4" s="360"/>
      <c r="M4" s="360"/>
      <c r="N4" s="359">
        <f>SUM(N6:N39)</f>
        <v>27</v>
      </c>
      <c r="O4" s="358">
        <f>SUM(O6:O39)</f>
        <v>27</v>
      </c>
      <c r="P4" s="360">
        <f>SUM(P6:P39)</f>
        <v>26</v>
      </c>
      <c r="Q4" s="359">
        <f>SUM(Q6:Q39)</f>
        <v>29</v>
      </c>
      <c r="R4" s="358"/>
      <c r="S4" s="358"/>
      <c r="T4" s="358"/>
      <c r="U4" s="358"/>
      <c r="V4" s="360"/>
      <c r="W4" s="360"/>
      <c r="X4" s="359"/>
      <c r="Y4" s="359"/>
      <c r="Z4" s="378"/>
    </row>
    <row r="5" spans="2:29" ht="16.5" thickBot="1">
      <c r="B5" s="336"/>
      <c r="C5" s="336"/>
      <c r="D5" s="337"/>
      <c r="E5" s="337"/>
      <c r="F5" s="336"/>
      <c r="G5" s="336"/>
      <c r="H5" s="336"/>
      <c r="I5" s="336"/>
      <c r="J5" s="394"/>
      <c r="K5" s="334">
        <v>1</v>
      </c>
      <c r="L5" s="333">
        <v>3</v>
      </c>
      <c r="M5" s="333">
        <v>4</v>
      </c>
      <c r="N5" s="333">
        <v>5</v>
      </c>
      <c r="O5" s="333">
        <v>6</v>
      </c>
      <c r="P5" s="333">
        <v>7</v>
      </c>
      <c r="Q5" s="354">
        <v>8</v>
      </c>
      <c r="R5" s="355">
        <v>9</v>
      </c>
      <c r="S5" s="355">
        <v>10</v>
      </c>
      <c r="T5" s="355">
        <v>11</v>
      </c>
      <c r="U5" s="333">
        <v>13</v>
      </c>
      <c r="V5" s="333">
        <v>14</v>
      </c>
      <c r="W5" s="333">
        <v>15</v>
      </c>
      <c r="X5" s="354">
        <v>17</v>
      </c>
      <c r="Y5" s="333">
        <v>18</v>
      </c>
      <c r="Z5" s="354">
        <v>19</v>
      </c>
    </row>
    <row r="6" spans="2:29">
      <c r="B6" s="380">
        <v>1</v>
      </c>
      <c r="C6" s="379">
        <v>10005364585</v>
      </c>
      <c r="D6" s="349" t="s">
        <v>477</v>
      </c>
      <c r="E6" s="349" t="s">
        <v>476</v>
      </c>
      <c r="F6" s="349" t="s">
        <v>415</v>
      </c>
      <c r="G6" s="349" t="s">
        <v>468</v>
      </c>
      <c r="H6" s="349" t="s">
        <v>155</v>
      </c>
      <c r="I6" s="343" t="s">
        <v>402</v>
      </c>
      <c r="J6" s="343" t="s">
        <v>429</v>
      </c>
      <c r="K6" s="352"/>
      <c r="L6" s="352"/>
      <c r="M6" s="352"/>
      <c r="N6" s="352">
        <v>1</v>
      </c>
      <c r="O6" s="352">
        <v>1</v>
      </c>
      <c r="P6" s="352">
        <v>1</v>
      </c>
      <c r="Q6" s="352">
        <v>1</v>
      </c>
      <c r="R6" s="352"/>
      <c r="S6" s="352"/>
      <c r="T6" s="352"/>
      <c r="U6" s="352"/>
      <c r="V6" s="352"/>
      <c r="W6" s="352"/>
      <c r="X6" s="352"/>
      <c r="Y6" s="352"/>
      <c r="Z6" s="377"/>
    </row>
    <row r="7" spans="2:29">
      <c r="B7" s="380">
        <v>2</v>
      </c>
      <c r="C7" s="381">
        <v>10006903552</v>
      </c>
      <c r="D7" s="344" t="s">
        <v>475</v>
      </c>
      <c r="E7" s="344" t="s">
        <v>474</v>
      </c>
      <c r="F7" s="349" t="s">
        <v>415</v>
      </c>
      <c r="G7" s="349" t="s">
        <v>468</v>
      </c>
      <c r="H7" s="349" t="s">
        <v>155</v>
      </c>
      <c r="I7" s="345" t="s">
        <v>402</v>
      </c>
      <c r="J7" s="343" t="s">
        <v>429</v>
      </c>
      <c r="K7" s="322"/>
      <c r="L7" s="322"/>
      <c r="M7" s="322"/>
      <c r="N7" s="352">
        <v>1</v>
      </c>
      <c r="O7" s="352">
        <v>1</v>
      </c>
      <c r="P7" s="352">
        <v>1</v>
      </c>
      <c r="Q7" s="352">
        <v>1</v>
      </c>
      <c r="R7" s="322"/>
      <c r="S7" s="322"/>
      <c r="T7" s="322"/>
      <c r="U7" s="322"/>
      <c r="V7" s="322"/>
      <c r="W7" s="322"/>
      <c r="X7" s="322"/>
      <c r="Y7" s="322"/>
      <c r="Z7" s="368"/>
    </row>
    <row r="8" spans="2:29">
      <c r="B8" s="380">
        <v>3</v>
      </c>
      <c r="C8" s="381">
        <v>10008993193</v>
      </c>
      <c r="D8" s="344" t="s">
        <v>473</v>
      </c>
      <c r="E8" s="344" t="s">
        <v>472</v>
      </c>
      <c r="F8" s="344" t="s">
        <v>423</v>
      </c>
      <c r="G8" s="344" t="s">
        <v>468</v>
      </c>
      <c r="H8" s="349" t="s">
        <v>155</v>
      </c>
      <c r="I8" s="345" t="s">
        <v>52</v>
      </c>
      <c r="J8" s="343" t="s">
        <v>429</v>
      </c>
      <c r="K8" s="322"/>
      <c r="L8" s="322"/>
      <c r="M8" s="322"/>
      <c r="N8" s="352">
        <v>1</v>
      </c>
      <c r="O8" s="352">
        <v>1</v>
      </c>
      <c r="P8" s="352">
        <v>1</v>
      </c>
      <c r="Q8" s="352">
        <v>1</v>
      </c>
      <c r="R8" s="322"/>
      <c r="S8" s="322"/>
      <c r="T8" s="322"/>
      <c r="U8" s="322"/>
      <c r="V8" s="322"/>
      <c r="W8" s="322"/>
      <c r="X8" s="322"/>
      <c r="Y8" s="322"/>
      <c r="Z8" s="368"/>
    </row>
    <row r="9" spans="2:29">
      <c r="B9" s="380">
        <v>4</v>
      </c>
      <c r="C9" s="393">
        <v>10010747883</v>
      </c>
      <c r="D9" s="344" t="s">
        <v>471</v>
      </c>
      <c r="E9" s="344" t="s">
        <v>470</v>
      </c>
      <c r="F9" s="344" t="s">
        <v>423</v>
      </c>
      <c r="G9" s="344" t="s">
        <v>468</v>
      </c>
      <c r="H9" s="349" t="s">
        <v>155</v>
      </c>
      <c r="I9" s="345" t="s">
        <v>52</v>
      </c>
      <c r="J9" s="343" t="s">
        <v>429</v>
      </c>
      <c r="K9" s="322"/>
      <c r="L9" s="322"/>
      <c r="M9" s="322"/>
      <c r="N9" s="352">
        <v>1</v>
      </c>
      <c r="O9" s="352">
        <v>1</v>
      </c>
      <c r="P9" s="352">
        <v>1</v>
      </c>
      <c r="Q9" s="352">
        <v>1</v>
      </c>
      <c r="R9" s="322"/>
      <c r="S9" s="322"/>
      <c r="T9" s="322"/>
      <c r="U9" s="322"/>
      <c r="V9" s="322"/>
      <c r="W9" s="322"/>
      <c r="X9" s="322"/>
      <c r="Y9" s="322"/>
      <c r="Z9" s="368"/>
    </row>
    <row r="10" spans="2:29">
      <c r="B10" s="380">
        <v>5</v>
      </c>
      <c r="C10" s="381">
        <v>10010605720</v>
      </c>
      <c r="D10" s="392" t="s">
        <v>469</v>
      </c>
      <c r="E10" s="344" t="s">
        <v>190</v>
      </c>
      <c r="F10" s="344" t="s">
        <v>423</v>
      </c>
      <c r="G10" s="344" t="s">
        <v>468</v>
      </c>
      <c r="H10" s="349" t="s">
        <v>155</v>
      </c>
      <c r="I10" s="345" t="s">
        <v>52</v>
      </c>
      <c r="J10" s="343" t="s">
        <v>429</v>
      </c>
      <c r="K10" s="342"/>
      <c r="L10" s="342"/>
      <c r="M10" s="342"/>
      <c r="N10" s="352">
        <v>1</v>
      </c>
      <c r="O10" s="352">
        <v>1</v>
      </c>
      <c r="P10" s="352">
        <v>1</v>
      </c>
      <c r="Q10" s="352">
        <v>1</v>
      </c>
      <c r="R10" s="342">
        <v>1</v>
      </c>
      <c r="S10" s="342"/>
      <c r="T10" s="342"/>
      <c r="U10" s="342"/>
      <c r="V10" s="342"/>
      <c r="W10" s="342"/>
      <c r="X10" s="342"/>
      <c r="Y10" s="342"/>
      <c r="Z10" s="368"/>
    </row>
    <row r="11" spans="2:29">
      <c r="B11" s="380">
        <v>14</v>
      </c>
      <c r="C11" s="389">
        <v>10009166581</v>
      </c>
      <c r="D11" s="344" t="s">
        <v>467</v>
      </c>
      <c r="E11" s="344" t="s">
        <v>466</v>
      </c>
      <c r="F11" s="391" t="s">
        <v>156</v>
      </c>
      <c r="G11" s="344"/>
      <c r="H11" s="349" t="s">
        <v>155</v>
      </c>
      <c r="I11" s="345" t="s">
        <v>52</v>
      </c>
      <c r="J11" s="343"/>
      <c r="K11" s="322"/>
      <c r="L11" s="322"/>
      <c r="M11" s="322"/>
      <c r="N11" s="352">
        <v>1</v>
      </c>
      <c r="O11" s="352">
        <v>1</v>
      </c>
      <c r="P11" s="352">
        <v>1</v>
      </c>
      <c r="Q11" s="352">
        <v>1</v>
      </c>
      <c r="R11" s="322"/>
      <c r="S11" s="322"/>
      <c r="T11" s="322"/>
      <c r="U11" s="322"/>
      <c r="V11" s="322"/>
      <c r="W11" s="322"/>
      <c r="X11" s="322"/>
      <c r="Y11" s="322"/>
      <c r="Z11" s="368"/>
    </row>
    <row r="12" spans="2:29">
      <c r="B12" s="380">
        <v>15</v>
      </c>
      <c r="C12" s="389" t="s">
        <v>465</v>
      </c>
      <c r="D12" s="344" t="s">
        <v>464</v>
      </c>
      <c r="E12" s="344" t="s">
        <v>463</v>
      </c>
      <c r="F12" s="391" t="s">
        <v>156</v>
      </c>
      <c r="G12" s="344"/>
      <c r="H12" s="349" t="s">
        <v>155</v>
      </c>
      <c r="I12" s="345" t="s">
        <v>52</v>
      </c>
      <c r="J12" s="343"/>
      <c r="K12" s="322"/>
      <c r="L12" s="322"/>
      <c r="M12" s="322"/>
      <c r="N12" s="352">
        <v>1</v>
      </c>
      <c r="O12" s="352">
        <v>1</v>
      </c>
      <c r="P12" s="352">
        <v>1</v>
      </c>
      <c r="Q12" s="352">
        <v>1</v>
      </c>
      <c r="R12" s="322"/>
      <c r="S12" s="322"/>
      <c r="T12" s="322"/>
      <c r="U12" s="322"/>
      <c r="V12" s="322"/>
      <c r="W12" s="322"/>
      <c r="X12" s="322"/>
      <c r="Y12" s="322"/>
      <c r="Z12" s="368"/>
    </row>
    <row r="13" spans="2:29">
      <c r="B13" s="380">
        <v>18</v>
      </c>
      <c r="C13" s="389" t="s">
        <v>462</v>
      </c>
      <c r="D13" s="344" t="s">
        <v>461</v>
      </c>
      <c r="E13" s="344" t="s">
        <v>460</v>
      </c>
      <c r="F13" s="391" t="s">
        <v>164</v>
      </c>
      <c r="G13" s="344"/>
      <c r="H13" s="349" t="s">
        <v>161</v>
      </c>
      <c r="I13" s="345" t="s">
        <v>157</v>
      </c>
      <c r="J13" s="343"/>
      <c r="K13" s="324"/>
      <c r="L13" s="324"/>
      <c r="M13" s="324"/>
      <c r="N13" s="352">
        <v>1</v>
      </c>
      <c r="O13" s="352">
        <v>1</v>
      </c>
      <c r="P13" s="352">
        <v>1</v>
      </c>
      <c r="Q13" s="324"/>
      <c r="R13" s="322"/>
      <c r="S13" s="322"/>
      <c r="T13" s="322"/>
      <c r="U13" s="322"/>
      <c r="V13" s="322"/>
      <c r="W13" s="322"/>
      <c r="X13" s="322"/>
      <c r="Y13" s="322"/>
      <c r="Z13" s="368"/>
    </row>
    <row r="14" spans="2:29">
      <c r="B14" s="380">
        <v>19</v>
      </c>
      <c r="C14" s="389" t="s">
        <v>459</v>
      </c>
      <c r="D14" s="344" t="s">
        <v>458</v>
      </c>
      <c r="E14" s="344" t="s">
        <v>457</v>
      </c>
      <c r="F14" s="391" t="s">
        <v>164</v>
      </c>
      <c r="G14" s="344"/>
      <c r="H14" s="349" t="s">
        <v>161</v>
      </c>
      <c r="I14" s="345" t="s">
        <v>435</v>
      </c>
      <c r="J14" s="343"/>
      <c r="K14" s="322"/>
      <c r="L14" s="322"/>
      <c r="M14" s="322"/>
      <c r="N14" s="352">
        <v>1</v>
      </c>
      <c r="O14" s="352">
        <v>1</v>
      </c>
      <c r="P14" s="352">
        <v>1</v>
      </c>
      <c r="Q14" s="322"/>
      <c r="R14" s="322"/>
      <c r="S14" s="322"/>
      <c r="T14" s="322"/>
      <c r="U14" s="322"/>
      <c r="V14" s="322"/>
      <c r="W14" s="322"/>
      <c r="X14" s="322"/>
      <c r="Y14" s="322"/>
      <c r="Z14" s="368"/>
    </row>
    <row r="15" spans="2:29">
      <c r="B15" s="380">
        <v>26</v>
      </c>
      <c r="C15" s="389">
        <v>10008680672</v>
      </c>
      <c r="D15" s="344" t="s">
        <v>456</v>
      </c>
      <c r="E15" s="344" t="s">
        <v>455</v>
      </c>
      <c r="F15" s="391" t="s">
        <v>450</v>
      </c>
      <c r="G15" s="344"/>
      <c r="H15" s="349" t="s">
        <v>155</v>
      </c>
      <c r="I15" s="345" t="s">
        <v>157</v>
      </c>
      <c r="J15" s="343"/>
      <c r="K15" s="322"/>
      <c r="L15" s="322"/>
      <c r="M15" s="322"/>
      <c r="N15" s="352">
        <v>1</v>
      </c>
      <c r="O15" s="352">
        <v>1</v>
      </c>
      <c r="P15" s="352">
        <v>1</v>
      </c>
      <c r="Q15" s="352">
        <v>1</v>
      </c>
      <c r="R15" s="322"/>
      <c r="S15" s="322"/>
      <c r="T15" s="322"/>
      <c r="U15" s="322"/>
      <c r="V15" s="322"/>
      <c r="W15" s="322"/>
      <c r="X15" s="322"/>
      <c r="Y15" s="322"/>
      <c r="Z15" s="368"/>
    </row>
    <row r="16" spans="2:29">
      <c r="B16" s="380">
        <v>27</v>
      </c>
      <c r="C16" s="389">
        <v>10004709938</v>
      </c>
      <c r="D16" s="344" t="s">
        <v>454</v>
      </c>
      <c r="E16" s="344" t="s">
        <v>453</v>
      </c>
      <c r="F16" s="391" t="s">
        <v>450</v>
      </c>
      <c r="G16" s="344"/>
      <c r="H16" s="349" t="s">
        <v>155</v>
      </c>
      <c r="I16" s="345" t="s">
        <v>157</v>
      </c>
      <c r="J16" s="343"/>
      <c r="K16" s="322"/>
      <c r="L16" s="322"/>
      <c r="M16" s="322"/>
      <c r="N16" s="352">
        <v>1</v>
      </c>
      <c r="O16" s="352">
        <v>1</v>
      </c>
      <c r="P16" s="352">
        <v>1</v>
      </c>
      <c r="Q16" s="352">
        <v>1</v>
      </c>
      <c r="R16" s="322"/>
      <c r="S16" s="322"/>
      <c r="T16" s="322"/>
      <c r="U16" s="322"/>
      <c r="V16" s="322"/>
      <c r="W16" s="322"/>
      <c r="X16" s="322"/>
      <c r="Y16" s="322"/>
      <c r="Z16" s="368"/>
    </row>
    <row r="17" spans="2:26">
      <c r="B17" s="380">
        <v>29</v>
      </c>
      <c r="C17" s="389">
        <v>10006891630</v>
      </c>
      <c r="D17" s="344" t="s">
        <v>452</v>
      </c>
      <c r="E17" s="344" t="s">
        <v>451</v>
      </c>
      <c r="F17" s="391" t="s">
        <v>450</v>
      </c>
      <c r="G17" s="344"/>
      <c r="H17" s="349" t="s">
        <v>155</v>
      </c>
      <c r="I17" s="345" t="s">
        <v>157</v>
      </c>
      <c r="J17" s="343"/>
      <c r="K17" s="322"/>
      <c r="L17" s="322"/>
      <c r="M17" s="322"/>
      <c r="N17" s="352">
        <v>1</v>
      </c>
      <c r="O17" s="352">
        <v>1</v>
      </c>
      <c r="P17" s="352">
        <v>1</v>
      </c>
      <c r="Q17" s="352">
        <v>1</v>
      </c>
      <c r="R17" s="322"/>
      <c r="S17" s="322"/>
      <c r="T17" s="322"/>
      <c r="U17" s="322"/>
      <c r="V17" s="322"/>
      <c r="W17" s="322"/>
      <c r="X17" s="322"/>
      <c r="Y17" s="322"/>
      <c r="Z17" s="368"/>
    </row>
    <row r="18" spans="2:26">
      <c r="B18" s="380">
        <v>32</v>
      </c>
      <c r="C18" s="390" t="s">
        <v>449</v>
      </c>
      <c r="D18" s="344" t="s">
        <v>448</v>
      </c>
      <c r="E18" s="344" t="s">
        <v>447</v>
      </c>
      <c r="F18" s="344" t="s">
        <v>446</v>
      </c>
      <c r="G18" s="347"/>
      <c r="H18" s="349" t="s">
        <v>155</v>
      </c>
      <c r="I18" s="345" t="s">
        <v>402</v>
      </c>
      <c r="J18" s="343" t="s">
        <v>445</v>
      </c>
      <c r="K18" s="322"/>
      <c r="L18" s="322"/>
      <c r="M18" s="322"/>
      <c r="N18" s="352"/>
      <c r="O18" s="352"/>
      <c r="P18" s="352">
        <v>1</v>
      </c>
      <c r="Q18" s="322"/>
      <c r="R18" s="322"/>
      <c r="S18" s="322"/>
      <c r="T18" s="322"/>
      <c r="U18" s="322"/>
      <c r="V18" s="322"/>
      <c r="W18" s="322"/>
      <c r="X18" s="322"/>
      <c r="Y18" s="322"/>
      <c r="Z18" s="368"/>
    </row>
    <row r="19" spans="2:26">
      <c r="B19" s="380">
        <v>37</v>
      </c>
      <c r="C19" s="389">
        <v>10003096304</v>
      </c>
      <c r="D19" s="344" t="s">
        <v>350</v>
      </c>
      <c r="E19" s="344" t="s">
        <v>194</v>
      </c>
      <c r="F19" s="344" t="s">
        <v>423</v>
      </c>
      <c r="G19" s="347"/>
      <c r="H19" s="349" t="s">
        <v>155</v>
      </c>
      <c r="I19" s="382" t="s">
        <v>51</v>
      </c>
      <c r="J19" s="386" t="s">
        <v>434</v>
      </c>
      <c r="K19" s="322"/>
      <c r="L19" s="322"/>
      <c r="M19" s="322"/>
      <c r="N19" s="352">
        <v>1</v>
      </c>
      <c r="O19" s="352"/>
      <c r="P19" s="352">
        <v>1</v>
      </c>
      <c r="Q19" s="352">
        <v>1</v>
      </c>
      <c r="R19" s="322"/>
      <c r="S19" s="322"/>
      <c r="T19" s="322"/>
      <c r="U19" s="322"/>
      <c r="V19" s="322"/>
      <c r="W19" s="322"/>
      <c r="X19" s="322"/>
      <c r="Y19" s="322"/>
      <c r="Z19" s="368"/>
    </row>
    <row r="20" spans="2:26">
      <c r="B20" s="380">
        <v>38</v>
      </c>
      <c r="C20" s="381">
        <v>10002279985</v>
      </c>
      <c r="D20" s="344" t="s">
        <v>444</v>
      </c>
      <c r="E20" s="344" t="s">
        <v>190</v>
      </c>
      <c r="F20" s="344" t="s">
        <v>423</v>
      </c>
      <c r="G20" s="349"/>
      <c r="H20" s="349" t="s">
        <v>155</v>
      </c>
      <c r="I20" s="386" t="s">
        <v>51</v>
      </c>
      <c r="J20" s="386" t="s">
        <v>434</v>
      </c>
      <c r="K20" s="322"/>
      <c r="L20" s="322"/>
      <c r="M20" s="322"/>
      <c r="N20" s="352">
        <v>1</v>
      </c>
      <c r="O20" s="352">
        <v>1</v>
      </c>
      <c r="P20" s="352">
        <v>1</v>
      </c>
      <c r="Q20" s="352">
        <v>1</v>
      </c>
      <c r="R20" s="322"/>
      <c r="S20" s="322"/>
      <c r="T20" s="322"/>
      <c r="U20" s="322"/>
      <c r="V20" s="322"/>
      <c r="W20" s="322"/>
      <c r="X20" s="322"/>
      <c r="Y20" s="322"/>
      <c r="Z20" s="368"/>
    </row>
    <row r="21" spans="2:26">
      <c r="B21" s="380">
        <v>39</v>
      </c>
      <c r="C21" s="381">
        <v>10007503437</v>
      </c>
      <c r="D21" s="344" t="s">
        <v>443</v>
      </c>
      <c r="E21" s="344" t="s">
        <v>442</v>
      </c>
      <c r="F21" s="344" t="s">
        <v>423</v>
      </c>
      <c r="G21" s="344"/>
      <c r="H21" s="349" t="s">
        <v>155</v>
      </c>
      <c r="I21" s="382" t="s">
        <v>51</v>
      </c>
      <c r="J21" s="382" t="s">
        <v>434</v>
      </c>
      <c r="K21" s="342"/>
      <c r="L21" s="342"/>
      <c r="M21" s="342"/>
      <c r="N21" s="352">
        <v>1</v>
      </c>
      <c r="O21" s="352">
        <v>1</v>
      </c>
      <c r="P21" s="352">
        <v>1</v>
      </c>
      <c r="Q21" s="352">
        <v>1</v>
      </c>
      <c r="R21" s="322"/>
      <c r="S21" s="322"/>
      <c r="T21" s="322"/>
      <c r="U21" s="322"/>
      <c r="V21" s="322"/>
      <c r="W21" s="322"/>
      <c r="X21" s="322"/>
      <c r="Y21" s="322"/>
      <c r="Z21" s="368"/>
    </row>
    <row r="22" spans="2:26">
      <c r="B22" s="380">
        <v>40</v>
      </c>
      <c r="C22" s="385">
        <v>10009502748</v>
      </c>
      <c r="D22" s="388" t="s">
        <v>441</v>
      </c>
      <c r="E22" s="384" t="s">
        <v>440</v>
      </c>
      <c r="F22" s="344" t="s">
        <v>423</v>
      </c>
      <c r="G22" s="384"/>
      <c r="H22" s="349" t="s">
        <v>155</v>
      </c>
      <c r="I22" s="387" t="s">
        <v>435</v>
      </c>
      <c r="J22" s="382" t="s">
        <v>434</v>
      </c>
      <c r="K22" s="322"/>
      <c r="L22" s="322"/>
      <c r="M22" s="322"/>
      <c r="N22" s="605"/>
      <c r="O22" s="352">
        <v>1</v>
      </c>
      <c r="P22" s="322"/>
      <c r="Q22" s="352">
        <v>1</v>
      </c>
      <c r="R22" s="322"/>
      <c r="S22" s="322"/>
      <c r="T22" s="322"/>
      <c r="U22" s="322"/>
      <c r="V22" s="322"/>
      <c r="W22" s="322"/>
      <c r="X22" s="322"/>
      <c r="Y22" s="322"/>
      <c r="Z22" s="368"/>
    </row>
    <row r="23" spans="2:26">
      <c r="B23" s="380">
        <v>41</v>
      </c>
      <c r="C23" s="385">
        <v>10010770822</v>
      </c>
      <c r="D23" s="384" t="s">
        <v>439</v>
      </c>
      <c r="E23" s="384" t="s">
        <v>190</v>
      </c>
      <c r="F23" s="344" t="s">
        <v>423</v>
      </c>
      <c r="G23" s="384"/>
      <c r="H23" s="349" t="s">
        <v>155</v>
      </c>
      <c r="I23" s="387" t="s">
        <v>435</v>
      </c>
      <c r="J23" s="382" t="s">
        <v>434</v>
      </c>
      <c r="K23" s="322"/>
      <c r="L23" s="322"/>
      <c r="M23" s="322"/>
      <c r="N23" s="605">
        <v>1</v>
      </c>
      <c r="O23" s="352"/>
      <c r="P23" s="322"/>
      <c r="Q23" s="352">
        <v>1</v>
      </c>
      <c r="R23" s="322"/>
      <c r="S23" s="322"/>
      <c r="T23" s="322"/>
      <c r="U23" s="322"/>
      <c r="V23" s="322"/>
      <c r="W23" s="322"/>
      <c r="X23" s="322"/>
      <c r="Y23" s="322"/>
      <c r="Z23" s="368"/>
    </row>
    <row r="24" spans="2:26">
      <c r="B24" s="380">
        <v>42</v>
      </c>
      <c r="C24" s="385">
        <v>10010170129</v>
      </c>
      <c r="D24" s="384" t="s">
        <v>438</v>
      </c>
      <c r="E24" s="384" t="s">
        <v>244</v>
      </c>
      <c r="F24" s="344" t="s">
        <v>423</v>
      </c>
      <c r="G24" s="384"/>
      <c r="H24" s="349" t="s">
        <v>155</v>
      </c>
      <c r="I24" s="387" t="s">
        <v>435</v>
      </c>
      <c r="J24" s="386" t="s">
        <v>434</v>
      </c>
      <c r="K24" s="322"/>
      <c r="L24" s="322"/>
      <c r="M24" s="322"/>
      <c r="N24" s="605"/>
      <c r="O24" s="352"/>
      <c r="P24" s="322"/>
      <c r="Q24" s="352">
        <v>1</v>
      </c>
      <c r="R24" s="322"/>
      <c r="S24" s="322"/>
      <c r="T24" s="322"/>
      <c r="U24" s="322"/>
      <c r="V24" s="322"/>
      <c r="W24" s="322"/>
      <c r="X24" s="322"/>
      <c r="Y24" s="322"/>
      <c r="Z24" s="368"/>
    </row>
    <row r="25" spans="2:26">
      <c r="B25" s="380">
        <v>43</v>
      </c>
      <c r="C25" s="381">
        <v>10008988648</v>
      </c>
      <c r="D25" s="344" t="s">
        <v>437</v>
      </c>
      <c r="E25" s="344" t="s">
        <v>436</v>
      </c>
      <c r="F25" s="344" t="s">
        <v>423</v>
      </c>
      <c r="G25" s="344"/>
      <c r="H25" s="349" t="s">
        <v>155</v>
      </c>
      <c r="I25" s="382" t="s">
        <v>435</v>
      </c>
      <c r="J25" s="382" t="s">
        <v>434</v>
      </c>
      <c r="K25" s="328"/>
      <c r="L25" s="328"/>
      <c r="M25" s="328"/>
      <c r="N25" s="352">
        <v>1</v>
      </c>
      <c r="O25" s="352">
        <v>1</v>
      </c>
      <c r="P25" s="352">
        <v>1</v>
      </c>
      <c r="Q25" s="352">
        <v>1</v>
      </c>
      <c r="R25" s="322"/>
      <c r="S25" s="322"/>
      <c r="T25" s="322"/>
      <c r="U25" s="322"/>
      <c r="V25" s="322"/>
      <c r="W25" s="322"/>
      <c r="X25" s="322"/>
      <c r="Y25" s="322"/>
      <c r="Z25" s="368"/>
    </row>
    <row r="26" spans="2:26">
      <c r="B26" s="380">
        <v>49</v>
      </c>
      <c r="C26" s="381">
        <v>10007499191</v>
      </c>
      <c r="D26" s="344" t="s">
        <v>433</v>
      </c>
      <c r="E26" s="344" t="s">
        <v>432</v>
      </c>
      <c r="F26" s="344" t="s">
        <v>216</v>
      </c>
      <c r="G26" s="344"/>
      <c r="H26" s="349" t="s">
        <v>155</v>
      </c>
      <c r="I26" s="345" t="s">
        <v>402</v>
      </c>
      <c r="J26" s="345" t="s">
        <v>429</v>
      </c>
      <c r="K26" s="322"/>
      <c r="L26" s="322"/>
      <c r="M26" s="322"/>
      <c r="N26" s="352">
        <v>1</v>
      </c>
      <c r="O26" s="352">
        <v>1</v>
      </c>
      <c r="P26" s="352">
        <v>1</v>
      </c>
      <c r="Q26" s="352">
        <v>1</v>
      </c>
      <c r="R26" s="322"/>
      <c r="S26" s="322"/>
      <c r="T26" s="322"/>
      <c r="U26" s="322"/>
      <c r="V26" s="322"/>
      <c r="W26" s="322"/>
      <c r="X26" s="322"/>
      <c r="Y26" s="322"/>
      <c r="Z26" s="368"/>
    </row>
    <row r="27" spans="2:26">
      <c r="B27" s="380">
        <v>50</v>
      </c>
      <c r="C27" s="381">
        <v>10050004793</v>
      </c>
      <c r="D27" s="344" t="s">
        <v>431</v>
      </c>
      <c r="E27" s="344" t="s">
        <v>430</v>
      </c>
      <c r="F27" s="344" t="s">
        <v>216</v>
      </c>
      <c r="G27" s="344"/>
      <c r="H27" s="349" t="s">
        <v>155</v>
      </c>
      <c r="I27" s="345" t="s">
        <v>402</v>
      </c>
      <c r="J27" s="345" t="s">
        <v>429</v>
      </c>
      <c r="K27" s="322"/>
      <c r="L27" s="322"/>
      <c r="M27" s="322"/>
      <c r="N27" s="352">
        <v>1</v>
      </c>
      <c r="O27" s="352">
        <v>1</v>
      </c>
      <c r="P27" s="352">
        <v>1</v>
      </c>
      <c r="Q27" s="352">
        <v>1</v>
      </c>
      <c r="R27" s="322"/>
      <c r="S27" s="322"/>
      <c r="T27" s="322"/>
      <c r="U27" s="322"/>
      <c r="V27" s="322"/>
      <c r="W27" s="322"/>
      <c r="X27" s="322"/>
      <c r="Y27" s="322"/>
      <c r="Z27" s="368"/>
    </row>
    <row r="28" spans="2:26">
      <c r="B28" s="380">
        <v>56</v>
      </c>
      <c r="C28" s="381">
        <v>10007503336</v>
      </c>
      <c r="D28" s="344" t="s">
        <v>428</v>
      </c>
      <c r="E28" s="344" t="s">
        <v>427</v>
      </c>
      <c r="F28" s="344" t="s">
        <v>423</v>
      </c>
      <c r="G28" s="344"/>
      <c r="H28" s="349" t="s">
        <v>155</v>
      </c>
      <c r="I28" s="345" t="s">
        <v>51</v>
      </c>
      <c r="J28" s="382" t="s">
        <v>422</v>
      </c>
      <c r="K28" s="322"/>
      <c r="L28" s="322"/>
      <c r="M28" s="322"/>
      <c r="N28" s="352">
        <v>1</v>
      </c>
      <c r="O28" s="322"/>
      <c r="P28" s="352">
        <v>1</v>
      </c>
      <c r="Q28" s="352">
        <v>1</v>
      </c>
      <c r="R28" s="322"/>
      <c r="S28" s="322"/>
      <c r="T28" s="322"/>
      <c r="U28" s="322"/>
      <c r="V28" s="322"/>
      <c r="W28" s="322"/>
      <c r="X28" s="322"/>
      <c r="Y28" s="322"/>
      <c r="Z28" s="368"/>
    </row>
    <row r="29" spans="2:26">
      <c r="B29" s="380">
        <v>57</v>
      </c>
      <c r="C29" s="381">
        <v>10006499283</v>
      </c>
      <c r="D29" s="344" t="s">
        <v>426</v>
      </c>
      <c r="E29" s="344" t="s">
        <v>425</v>
      </c>
      <c r="F29" s="344" t="s">
        <v>423</v>
      </c>
      <c r="G29" s="344"/>
      <c r="H29" s="349" t="s">
        <v>155</v>
      </c>
      <c r="I29" s="345" t="s">
        <v>51</v>
      </c>
      <c r="J29" s="382" t="s">
        <v>422</v>
      </c>
      <c r="K29" s="322"/>
      <c r="L29" s="322"/>
      <c r="M29" s="322"/>
      <c r="N29" s="322"/>
      <c r="O29" s="352">
        <v>1</v>
      </c>
      <c r="P29" s="352">
        <v>1</v>
      </c>
      <c r="Q29" s="352">
        <v>1</v>
      </c>
      <c r="R29" s="322"/>
      <c r="S29" s="322"/>
      <c r="T29" s="322"/>
      <c r="U29" s="322"/>
      <c r="V29" s="322"/>
      <c r="W29" s="322"/>
      <c r="X29" s="322"/>
      <c r="Y29" s="322"/>
      <c r="Z29" s="368"/>
    </row>
    <row r="30" spans="2:26">
      <c r="B30" s="380">
        <v>58</v>
      </c>
      <c r="C30" s="385">
        <v>10006187873</v>
      </c>
      <c r="D30" s="384" t="s">
        <v>424</v>
      </c>
      <c r="E30" s="384" t="s">
        <v>263</v>
      </c>
      <c r="F30" s="344" t="s">
        <v>423</v>
      </c>
      <c r="G30" s="384"/>
      <c r="H30" s="349" t="s">
        <v>155</v>
      </c>
      <c r="I30" s="383" t="s">
        <v>51</v>
      </c>
      <c r="J30" s="382" t="s">
        <v>422</v>
      </c>
      <c r="K30" s="322"/>
      <c r="L30" s="322"/>
      <c r="M30" s="322"/>
      <c r="N30" s="605"/>
      <c r="O30" s="35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68"/>
    </row>
    <row r="31" spans="2:26">
      <c r="B31" s="380">
        <v>60</v>
      </c>
      <c r="C31" s="381" t="s">
        <v>421</v>
      </c>
      <c r="D31" s="344" t="s">
        <v>420</v>
      </c>
      <c r="E31" s="344" t="s">
        <v>419</v>
      </c>
      <c r="F31" s="344" t="s">
        <v>415</v>
      </c>
      <c r="G31" s="344"/>
      <c r="H31" s="349" t="s">
        <v>155</v>
      </c>
      <c r="I31" s="345" t="s">
        <v>52</v>
      </c>
      <c r="J31" s="345"/>
      <c r="K31" s="322"/>
      <c r="L31" s="322"/>
      <c r="M31" s="322"/>
      <c r="N31" s="352">
        <v>1</v>
      </c>
      <c r="O31" s="352">
        <v>1</v>
      </c>
      <c r="P31" s="352">
        <v>1</v>
      </c>
      <c r="Q31" s="352">
        <v>1</v>
      </c>
      <c r="R31" s="322"/>
      <c r="S31" s="322"/>
      <c r="T31" s="322"/>
      <c r="U31" s="322"/>
      <c r="V31" s="322"/>
      <c r="W31" s="322"/>
      <c r="X31" s="322"/>
      <c r="Y31" s="322"/>
      <c r="Z31" s="368"/>
    </row>
    <row r="32" spans="2:26">
      <c r="B32" s="380">
        <v>61</v>
      </c>
      <c r="C32" s="381" t="s">
        <v>418</v>
      </c>
      <c r="D32" s="344" t="s">
        <v>417</v>
      </c>
      <c r="E32" s="344" t="s">
        <v>416</v>
      </c>
      <c r="F32" s="344" t="s">
        <v>415</v>
      </c>
      <c r="G32" s="344"/>
      <c r="H32" s="349" t="s">
        <v>155</v>
      </c>
      <c r="I32" s="345" t="s">
        <v>52</v>
      </c>
      <c r="J32" s="345"/>
      <c r="K32" s="322"/>
      <c r="L32" s="322"/>
      <c r="M32" s="322"/>
      <c r="N32" s="352">
        <v>1</v>
      </c>
      <c r="O32" s="352">
        <v>1</v>
      </c>
      <c r="P32" s="352">
        <v>1</v>
      </c>
      <c r="Q32" s="352">
        <v>1</v>
      </c>
      <c r="R32" s="322"/>
      <c r="S32" s="322"/>
      <c r="T32" s="322"/>
      <c r="U32" s="322"/>
      <c r="V32" s="322"/>
      <c r="W32" s="322"/>
      <c r="X32" s="322"/>
      <c r="Y32" s="322"/>
      <c r="Z32" s="368"/>
    </row>
    <row r="33" spans="2:26">
      <c r="B33" s="380">
        <v>62</v>
      </c>
      <c r="C33" s="381" t="s">
        <v>654</v>
      </c>
      <c r="D33" s="344" t="s">
        <v>413</v>
      </c>
      <c r="E33" s="344" t="s">
        <v>411</v>
      </c>
      <c r="F33" s="344" t="s">
        <v>403</v>
      </c>
      <c r="G33" s="344"/>
      <c r="H33" s="349" t="s">
        <v>155</v>
      </c>
      <c r="I33" s="345" t="s">
        <v>402</v>
      </c>
      <c r="J33" s="345"/>
      <c r="K33" s="322"/>
      <c r="L33" s="322"/>
      <c r="M33" s="322"/>
      <c r="N33" s="322"/>
      <c r="O33" s="352">
        <v>1</v>
      </c>
      <c r="P33" s="352">
        <v>1</v>
      </c>
      <c r="Q33" s="352">
        <v>1</v>
      </c>
      <c r="R33" s="322"/>
      <c r="S33" s="322"/>
      <c r="T33" s="322"/>
      <c r="U33" s="322"/>
      <c r="V33" s="322"/>
      <c r="W33" s="322"/>
      <c r="X33" s="322"/>
      <c r="Y33" s="322"/>
      <c r="Z33" s="368"/>
    </row>
    <row r="34" spans="2:26">
      <c r="B34" s="380">
        <v>63</v>
      </c>
      <c r="C34" s="381">
        <v>10002419021</v>
      </c>
      <c r="D34" s="344" t="s">
        <v>412</v>
      </c>
      <c r="E34" s="344" t="s">
        <v>411</v>
      </c>
      <c r="F34" s="344" t="s">
        <v>403</v>
      </c>
      <c r="G34" s="344"/>
      <c r="H34" s="349" t="s">
        <v>155</v>
      </c>
      <c r="I34" s="345" t="s">
        <v>402</v>
      </c>
      <c r="J34" s="345"/>
      <c r="K34" s="322"/>
      <c r="L34" s="322"/>
      <c r="M34" s="322"/>
      <c r="N34" s="352">
        <v>1</v>
      </c>
      <c r="O34" s="322"/>
      <c r="P34" s="322"/>
      <c r="Q34" s="352">
        <v>1</v>
      </c>
      <c r="R34" s="322"/>
      <c r="S34" s="322"/>
      <c r="T34" s="322"/>
      <c r="U34" s="322"/>
      <c r="V34" s="322"/>
      <c r="W34" s="322"/>
      <c r="X34" s="322"/>
      <c r="Y34" s="322"/>
      <c r="Z34" s="368"/>
    </row>
    <row r="35" spans="2:26">
      <c r="B35" s="380">
        <v>64</v>
      </c>
      <c r="C35" s="381" t="s">
        <v>655</v>
      </c>
      <c r="D35" s="344" t="s">
        <v>410</v>
      </c>
      <c r="E35" s="344" t="s">
        <v>408</v>
      </c>
      <c r="F35" s="344" t="s">
        <v>403</v>
      </c>
      <c r="G35" s="344"/>
      <c r="H35" s="349" t="s">
        <v>155</v>
      </c>
      <c r="I35" s="345" t="s">
        <v>402</v>
      </c>
      <c r="J35" s="345"/>
      <c r="K35" s="322"/>
      <c r="L35" s="322"/>
      <c r="M35" s="322"/>
      <c r="N35" s="352">
        <v>1</v>
      </c>
      <c r="O35" s="352">
        <v>1</v>
      </c>
      <c r="P35" s="322"/>
      <c r="Q35" s="352">
        <v>1</v>
      </c>
      <c r="R35" s="322"/>
      <c r="S35" s="322"/>
      <c r="T35" s="322"/>
      <c r="U35" s="322"/>
      <c r="V35" s="322"/>
      <c r="W35" s="322"/>
      <c r="X35" s="322"/>
      <c r="Y35" s="322"/>
      <c r="Z35" s="368"/>
    </row>
    <row r="36" spans="2:26">
      <c r="B36" s="380">
        <v>65</v>
      </c>
      <c r="C36" s="379">
        <v>10007294481</v>
      </c>
      <c r="D36" s="344" t="s">
        <v>409</v>
      </c>
      <c r="E36" s="344" t="s">
        <v>408</v>
      </c>
      <c r="F36" s="344" t="s">
        <v>403</v>
      </c>
      <c r="G36" s="344"/>
      <c r="H36" s="344" t="s">
        <v>155</v>
      </c>
      <c r="I36" s="345" t="s">
        <v>402</v>
      </c>
      <c r="J36" s="345"/>
      <c r="K36" s="322"/>
      <c r="L36" s="322"/>
      <c r="M36" s="322"/>
      <c r="N36" s="352">
        <v>1</v>
      </c>
      <c r="O36" s="352">
        <v>1</v>
      </c>
      <c r="P36" s="322"/>
      <c r="Q36" s="352">
        <v>1</v>
      </c>
      <c r="R36" s="322"/>
      <c r="S36" s="322"/>
      <c r="T36" s="322"/>
      <c r="U36" s="322"/>
      <c r="V36" s="322"/>
      <c r="W36" s="322"/>
      <c r="X36" s="322"/>
      <c r="Y36" s="322"/>
      <c r="Z36" s="368"/>
    </row>
    <row r="37" spans="2:26">
      <c r="B37" s="380">
        <v>66</v>
      </c>
      <c r="C37" s="379">
        <v>10011151748</v>
      </c>
      <c r="D37" s="344" t="s">
        <v>407</v>
      </c>
      <c r="E37" s="344" t="s">
        <v>406</v>
      </c>
      <c r="F37" s="344" t="s">
        <v>403</v>
      </c>
      <c r="G37" s="344"/>
      <c r="H37" s="344" t="s">
        <v>155</v>
      </c>
      <c r="I37" s="345" t="s">
        <v>402</v>
      </c>
      <c r="J37" s="345"/>
      <c r="K37" s="322"/>
      <c r="L37" s="322"/>
      <c r="M37" s="322"/>
      <c r="N37" s="352">
        <v>1</v>
      </c>
      <c r="O37" s="352">
        <v>1</v>
      </c>
      <c r="P37" s="352">
        <v>1</v>
      </c>
      <c r="Q37" s="352">
        <v>1</v>
      </c>
      <c r="R37" s="322"/>
      <c r="S37" s="322"/>
      <c r="T37" s="322"/>
      <c r="U37" s="322"/>
      <c r="V37" s="322"/>
      <c r="W37" s="322"/>
      <c r="X37" s="322"/>
      <c r="Y37" s="322"/>
      <c r="Z37" s="368"/>
    </row>
    <row r="38" spans="2:26">
      <c r="B38" s="371">
        <v>67</v>
      </c>
      <c r="C38" s="379">
        <v>10010636133</v>
      </c>
      <c r="D38" s="344" t="s">
        <v>405</v>
      </c>
      <c r="E38" s="344" t="s">
        <v>404</v>
      </c>
      <c r="F38" s="344" t="s">
        <v>403</v>
      </c>
      <c r="G38" s="344"/>
      <c r="H38" s="344" t="s">
        <v>155</v>
      </c>
      <c r="I38" s="345" t="s">
        <v>402</v>
      </c>
      <c r="J38" s="345"/>
      <c r="K38" s="322"/>
      <c r="L38" s="322"/>
      <c r="M38" s="322"/>
      <c r="N38" s="322"/>
      <c r="O38" s="352">
        <v>1</v>
      </c>
      <c r="P38" s="352">
        <v>1</v>
      </c>
      <c r="Q38" s="352">
        <v>1</v>
      </c>
      <c r="R38" s="322"/>
      <c r="S38" s="322"/>
      <c r="T38" s="322"/>
      <c r="U38" s="322"/>
      <c r="V38" s="322"/>
      <c r="W38" s="322"/>
      <c r="X38" s="322"/>
      <c r="Y38" s="322"/>
      <c r="Z38" s="368"/>
    </row>
    <row r="39" spans="2:26">
      <c r="B39" s="380">
        <v>81</v>
      </c>
      <c r="C39" s="379" t="s">
        <v>612</v>
      </c>
      <c r="D39" s="344" t="s">
        <v>401</v>
      </c>
      <c r="E39" s="344" t="s">
        <v>653</v>
      </c>
      <c r="F39" s="344" t="s">
        <v>206</v>
      </c>
      <c r="G39" s="344"/>
      <c r="H39" s="344" t="s">
        <v>155</v>
      </c>
      <c r="I39" s="345" t="s">
        <v>399</v>
      </c>
      <c r="J39" s="345"/>
      <c r="K39" s="322"/>
      <c r="L39" s="322"/>
      <c r="M39" s="322"/>
      <c r="N39" s="352">
        <v>1</v>
      </c>
      <c r="O39" s="352">
        <v>1</v>
      </c>
      <c r="P39" s="352">
        <v>0</v>
      </c>
      <c r="Q39" s="322"/>
      <c r="R39" s="322"/>
      <c r="S39" s="322"/>
      <c r="T39" s="322"/>
      <c r="U39" s="322"/>
      <c r="V39" s="322"/>
      <c r="W39" s="322"/>
      <c r="X39" s="322"/>
      <c r="Y39" s="322"/>
      <c r="Z39" s="368"/>
    </row>
  </sheetData>
  <autoFilter ref="B5:AC39"/>
  <mergeCells count="18">
    <mergeCell ref="V2:V3"/>
    <mergeCell ref="W2:W3"/>
    <mergeCell ref="Y2:Y3"/>
    <mergeCell ref="B1:Z1"/>
    <mergeCell ref="Z2:Z3"/>
    <mergeCell ref="B2:I2"/>
    <mergeCell ref="K2:K3"/>
    <mergeCell ref="L2:L3"/>
    <mergeCell ref="M2:M3"/>
    <mergeCell ref="O2:O3"/>
    <mergeCell ref="R2:R3"/>
    <mergeCell ref="T2:T3"/>
    <mergeCell ref="U2:U3"/>
    <mergeCell ref="N2:N3"/>
    <mergeCell ref="Q2:Q3"/>
    <mergeCell ref="S2:S3"/>
    <mergeCell ref="X2:X3"/>
    <mergeCell ref="P2:P3"/>
  </mergeCells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>
    <oddFooter>&amp;R&amp;"Arial,Fett"&amp;12X = start, Clear = no start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32"/>
  <sheetViews>
    <sheetView view="pageBreakPreview" zoomScale="60" zoomScaleNormal="80" workbookViewId="0">
      <selection activeCell="N48" sqref="N48"/>
    </sheetView>
  </sheetViews>
  <sheetFormatPr defaultRowHeight="12.75"/>
  <cols>
    <col min="1" max="1" width="5.140625" style="36" customWidth="1"/>
    <col min="2" max="2" width="6.28515625" style="36" customWidth="1"/>
    <col min="3" max="3" width="14.7109375" style="38" bestFit="1" customWidth="1"/>
    <col min="4" max="4" width="12.7109375" style="36" customWidth="1"/>
    <col min="5" max="5" width="11.7109375" style="36" customWidth="1"/>
    <col min="6" max="6" width="4.140625" style="36" customWidth="1"/>
    <col min="7" max="7" width="23.42578125" style="36" customWidth="1"/>
    <col min="8" max="8" width="3.42578125" style="36" customWidth="1"/>
    <col min="9" max="9" width="3.85546875" style="36" customWidth="1"/>
    <col min="10" max="10" width="5.140625" style="36" customWidth="1"/>
    <col min="11" max="11" width="6.28515625" style="36" customWidth="1"/>
    <col min="12" max="12" width="12.5703125" style="36" customWidth="1"/>
    <col min="13" max="13" width="12.7109375" style="36" customWidth="1"/>
    <col min="14" max="14" width="11.85546875" style="36" customWidth="1"/>
    <col min="15" max="15" width="19.5703125" style="36" customWidth="1"/>
    <col min="16" max="16" width="7.7109375" style="36" customWidth="1"/>
    <col min="17" max="17" width="4.140625" style="36" customWidth="1"/>
    <col min="18" max="18" width="8.7109375" style="36" customWidth="1"/>
    <col min="19" max="19" width="3.85546875" style="36" customWidth="1"/>
    <col min="20" max="20" width="5.140625" style="35" customWidth="1"/>
    <col min="21" max="21" width="6.28515625" style="35" customWidth="1"/>
    <col min="22" max="23" width="12.5703125" style="35" customWidth="1"/>
    <col min="24" max="24" width="12.85546875" style="35" customWidth="1"/>
    <col min="25" max="25" width="5.5703125" style="35" customWidth="1"/>
    <col min="26" max="26" width="20.42578125" style="35" customWidth="1"/>
    <col min="27" max="27" width="4.42578125" style="35" customWidth="1"/>
    <col min="28" max="16384" width="9.140625" style="35"/>
  </cols>
  <sheetData>
    <row r="1" spans="1:27" ht="38.2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</row>
    <row r="2" spans="1:27" s="49" customFormat="1" ht="26.25" customHeight="1">
      <c r="A2" s="58"/>
      <c r="B2" s="58"/>
      <c r="C2" s="488" t="str">
        <f>CTR!B3</f>
        <v>Memorial Otmar Malecek 2017   -   International track cycling race UCI Class I.</v>
      </c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122"/>
      <c r="Z2" s="122"/>
      <c r="AA2" s="57" t="str">
        <f>CONCATENATE("Com.no.: 3/",((CTR!$B$1)))</f>
        <v>Com.no.: 3/46</v>
      </c>
    </row>
    <row r="3" spans="1:27" ht="12.75" customHeight="1">
      <c r="A3" s="56" t="str">
        <f>CTR!B2</f>
        <v>Datum / Date: 24.-25. 08. 2017</v>
      </c>
      <c r="B3" s="56"/>
      <c r="C3" s="36"/>
      <c r="D3" s="38"/>
      <c r="E3" s="38"/>
      <c r="F3" s="38"/>
      <c r="T3" s="36"/>
      <c r="U3" s="36"/>
      <c r="V3" s="36"/>
      <c r="W3" s="36"/>
      <c r="X3" s="36"/>
      <c r="Y3" s="36"/>
      <c r="Z3" s="36"/>
      <c r="AA3" s="55" t="s">
        <v>50</v>
      </c>
    </row>
    <row r="4" spans="1:27" ht="21.75" customHeight="1">
      <c r="A4" s="489" t="s">
        <v>53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</row>
    <row r="5" spans="1:27">
      <c r="I5" s="37"/>
      <c r="J5" s="37"/>
      <c r="T5" s="36"/>
      <c r="U5" s="36"/>
    </row>
    <row r="6" spans="1:27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3"/>
      <c r="J6" s="53" t="s">
        <v>46</v>
      </c>
      <c r="K6" s="53" t="s">
        <v>45</v>
      </c>
      <c r="L6" s="53" t="s">
        <v>127</v>
      </c>
      <c r="M6" s="53" t="s">
        <v>135</v>
      </c>
      <c r="N6" s="53" t="s">
        <v>137</v>
      </c>
      <c r="O6" s="53" t="s">
        <v>133</v>
      </c>
      <c r="P6" s="53" t="s">
        <v>44</v>
      </c>
      <c r="Q6" s="53"/>
      <c r="R6" s="53"/>
      <c r="S6" s="53"/>
      <c r="T6" s="53" t="s">
        <v>46</v>
      </c>
      <c r="U6" s="53" t="s">
        <v>45</v>
      </c>
      <c r="V6" s="53" t="s">
        <v>127</v>
      </c>
      <c r="W6" s="53" t="s">
        <v>135</v>
      </c>
      <c r="X6" s="53" t="s">
        <v>137</v>
      </c>
      <c r="Y6" s="53" t="s">
        <v>133</v>
      </c>
      <c r="Z6" s="53" t="s">
        <v>44</v>
      </c>
      <c r="AA6" s="53"/>
    </row>
    <row r="7" spans="1:27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1"/>
      <c r="J7" s="51" t="s">
        <v>43</v>
      </c>
      <c r="K7" s="51" t="s">
        <v>42</v>
      </c>
      <c r="L7" s="51" t="s">
        <v>127</v>
      </c>
      <c r="M7" s="51" t="s">
        <v>136</v>
      </c>
      <c r="N7" s="51" t="s">
        <v>138</v>
      </c>
      <c r="O7" s="51" t="s">
        <v>133</v>
      </c>
      <c r="P7" s="51" t="s">
        <v>26</v>
      </c>
      <c r="Q7" s="51"/>
      <c r="R7" s="51"/>
      <c r="S7" s="51"/>
      <c r="T7" s="51" t="s">
        <v>43</v>
      </c>
      <c r="U7" s="51" t="s">
        <v>42</v>
      </c>
      <c r="V7" s="51" t="s">
        <v>127</v>
      </c>
      <c r="W7" s="51" t="s">
        <v>136</v>
      </c>
      <c r="X7" s="51" t="s">
        <v>138</v>
      </c>
      <c r="Y7" s="51" t="s">
        <v>133</v>
      </c>
      <c r="Z7" s="51" t="s">
        <v>26</v>
      </c>
      <c r="AA7" s="51"/>
    </row>
    <row r="8" spans="1:27" ht="7.5" customHeight="1" thickBot="1"/>
    <row r="9" spans="1:27" ht="18.75">
      <c r="A9" s="490" t="s">
        <v>58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490"/>
    </row>
    <row r="10" spans="1:27" ht="25.5" customHeight="1">
      <c r="A10" s="50"/>
      <c r="B10" s="91" t="s">
        <v>57</v>
      </c>
      <c r="C10" s="50"/>
      <c r="D10" s="50"/>
      <c r="E10" s="50"/>
      <c r="F10" s="50"/>
      <c r="G10" s="50"/>
      <c r="H10" s="50"/>
      <c r="I10" s="79"/>
      <c r="J10" s="50"/>
      <c r="K10" s="91" t="s">
        <v>56</v>
      </c>
      <c r="L10" s="50"/>
      <c r="M10" s="50"/>
      <c r="N10" s="50"/>
      <c r="O10" s="50"/>
      <c r="P10" s="90"/>
      <c r="Q10" s="90"/>
      <c r="R10" s="89"/>
      <c r="S10" s="35"/>
      <c r="T10" s="50"/>
      <c r="U10" s="59" t="s">
        <v>54</v>
      </c>
      <c r="V10" s="50"/>
      <c r="W10" s="50"/>
      <c r="X10" s="50"/>
      <c r="Y10" s="50"/>
      <c r="Z10" s="50"/>
      <c r="AA10" s="50"/>
    </row>
    <row r="11" spans="1:27" s="49" customFormat="1" ht="15.75" customHeight="1">
      <c r="A11" s="88">
        <v>1</v>
      </c>
      <c r="B11" s="86">
        <v>31</v>
      </c>
      <c r="C11" s="87">
        <v>10009181032</v>
      </c>
      <c r="D11" s="86" t="s">
        <v>175</v>
      </c>
      <c r="E11" s="86" t="s">
        <v>176</v>
      </c>
      <c r="F11" s="159" t="s">
        <v>485</v>
      </c>
      <c r="G11" s="85" t="s">
        <v>646</v>
      </c>
      <c r="H11" s="85" t="s">
        <v>161</v>
      </c>
      <c r="I11" s="79"/>
      <c r="J11" s="88"/>
      <c r="K11" s="86"/>
      <c r="L11" s="87"/>
      <c r="M11" s="86"/>
      <c r="N11" s="86"/>
      <c r="O11" s="85"/>
      <c r="P11" s="84"/>
      <c r="Q11" s="84"/>
      <c r="R11" s="83"/>
      <c r="T11" s="92"/>
      <c r="U11" s="81"/>
      <c r="V11" s="82"/>
      <c r="W11" s="82"/>
      <c r="X11" s="81"/>
      <c r="Y11" s="81"/>
      <c r="Z11" s="81"/>
      <c r="AA11" s="80"/>
    </row>
    <row r="12" spans="1:27" s="49" customFormat="1" ht="15.75" customHeight="1">
      <c r="A12" s="88">
        <v>2</v>
      </c>
      <c r="B12" s="86">
        <v>28</v>
      </c>
      <c r="C12" s="87">
        <v>10006108051</v>
      </c>
      <c r="D12" s="86" t="s">
        <v>172</v>
      </c>
      <c r="E12" s="86" t="s">
        <v>173</v>
      </c>
      <c r="F12" s="159" t="s">
        <v>215</v>
      </c>
      <c r="G12" s="85" t="s">
        <v>91</v>
      </c>
      <c r="H12" s="85" t="s">
        <v>161</v>
      </c>
      <c r="I12" s="79"/>
      <c r="J12" s="88"/>
      <c r="K12" s="86"/>
      <c r="L12" s="87"/>
      <c r="M12" s="86"/>
      <c r="N12" s="86"/>
      <c r="O12" s="85"/>
      <c r="P12" s="84"/>
      <c r="Q12" s="84"/>
      <c r="R12" s="83"/>
      <c r="T12" s="92"/>
      <c r="U12" s="81"/>
      <c r="V12" s="82"/>
      <c r="W12" s="82"/>
      <c r="X12" s="81"/>
      <c r="Y12" s="81"/>
      <c r="Z12" s="81"/>
      <c r="AA12" s="80"/>
    </row>
    <row r="13" spans="1:27" s="49" customFormat="1" ht="15.75" customHeight="1">
      <c r="A13" s="88">
        <v>3</v>
      </c>
      <c r="B13" s="86">
        <v>59</v>
      </c>
      <c r="C13" s="87">
        <v>10009176281</v>
      </c>
      <c r="D13" s="86" t="s">
        <v>186</v>
      </c>
      <c r="E13" s="86" t="s">
        <v>187</v>
      </c>
      <c r="F13" s="159" t="s">
        <v>188</v>
      </c>
      <c r="G13" s="85" t="s">
        <v>229</v>
      </c>
      <c r="H13" s="85" t="s">
        <v>161</v>
      </c>
      <c r="I13" s="79"/>
      <c r="J13" s="88"/>
      <c r="K13" s="86"/>
      <c r="L13" s="87"/>
      <c r="M13" s="86"/>
      <c r="N13" s="86"/>
      <c r="O13" s="85"/>
      <c r="P13" s="84"/>
      <c r="Q13" s="84"/>
      <c r="R13" s="83"/>
      <c r="T13" s="92"/>
      <c r="U13" s="81"/>
      <c r="V13" s="82"/>
      <c r="W13" s="82"/>
      <c r="X13" s="81"/>
      <c r="Y13" s="81"/>
      <c r="Z13" s="81"/>
      <c r="AA13" s="80"/>
    </row>
    <row r="14" spans="1:27" s="49" customFormat="1" ht="15.75" customHeight="1">
      <c r="A14" s="88">
        <v>4</v>
      </c>
      <c r="B14" s="86">
        <v>17</v>
      </c>
      <c r="C14" s="87">
        <v>10006319633</v>
      </c>
      <c r="D14" s="86" t="s">
        <v>158</v>
      </c>
      <c r="E14" s="86" t="s">
        <v>159</v>
      </c>
      <c r="F14" s="159" t="s">
        <v>160</v>
      </c>
      <c r="G14" s="85" t="s">
        <v>235</v>
      </c>
      <c r="H14" s="85" t="s">
        <v>161</v>
      </c>
      <c r="I14" s="79"/>
      <c r="J14" s="88"/>
      <c r="K14" s="86"/>
      <c r="L14" s="87"/>
      <c r="M14" s="86"/>
      <c r="N14" s="86"/>
      <c r="O14" s="85"/>
      <c r="P14" s="84"/>
      <c r="Q14" s="84"/>
      <c r="R14" s="83"/>
      <c r="T14" s="92"/>
      <c r="U14" s="81"/>
      <c r="V14" s="82"/>
      <c r="W14" s="82"/>
      <c r="X14" s="81"/>
      <c r="Y14" s="81"/>
      <c r="Z14" s="81"/>
      <c r="AA14" s="80"/>
    </row>
    <row r="15" spans="1:27" s="49" customFormat="1" ht="15.75" customHeight="1">
      <c r="A15" s="88">
        <v>5</v>
      </c>
      <c r="B15" s="86">
        <v>20</v>
      </c>
      <c r="C15" s="87">
        <v>10007073506</v>
      </c>
      <c r="D15" s="86" t="s">
        <v>162</v>
      </c>
      <c r="E15" s="86" t="s">
        <v>163</v>
      </c>
      <c r="F15" s="159" t="s">
        <v>164</v>
      </c>
      <c r="G15" s="85" t="s">
        <v>165</v>
      </c>
      <c r="H15" s="85" t="s">
        <v>161</v>
      </c>
      <c r="I15" s="79"/>
      <c r="J15" s="88"/>
      <c r="K15" s="86"/>
      <c r="L15" s="87"/>
      <c r="M15" s="86"/>
      <c r="N15" s="86"/>
      <c r="O15" s="85"/>
      <c r="P15" s="84"/>
      <c r="Q15" s="84"/>
      <c r="R15" s="83"/>
      <c r="T15" s="92"/>
      <c r="U15" s="81"/>
      <c r="V15" s="82"/>
      <c r="W15" s="82"/>
      <c r="X15" s="81"/>
      <c r="Y15" s="81"/>
      <c r="Z15" s="81"/>
      <c r="AA15" s="80"/>
    </row>
    <row r="16" spans="1:27" s="49" customFormat="1" ht="15.75" customHeight="1">
      <c r="A16" s="88">
        <v>6</v>
      </c>
      <c r="B16" s="86">
        <v>79</v>
      </c>
      <c r="C16" s="87">
        <v>10006898300</v>
      </c>
      <c r="D16" s="86" t="s">
        <v>230</v>
      </c>
      <c r="E16" s="86" t="s">
        <v>211</v>
      </c>
      <c r="F16" s="159" t="s">
        <v>231</v>
      </c>
      <c r="G16" s="85" t="s">
        <v>232</v>
      </c>
      <c r="H16" s="85" t="s">
        <v>161</v>
      </c>
      <c r="I16" s="79"/>
      <c r="J16" s="88"/>
      <c r="K16" s="86"/>
      <c r="L16" s="87"/>
      <c r="M16" s="86"/>
      <c r="N16" s="86"/>
      <c r="O16" s="85"/>
      <c r="P16" s="84"/>
      <c r="Q16" s="84"/>
      <c r="R16" s="83"/>
      <c r="T16" s="92"/>
      <c r="U16" s="81"/>
      <c r="V16" s="82"/>
      <c r="W16" s="82"/>
      <c r="X16" s="81"/>
      <c r="Y16" s="81"/>
      <c r="Z16" s="81"/>
      <c r="AA16" s="80"/>
    </row>
    <row r="17" spans="1:27" s="49" customFormat="1" ht="15.75" customHeight="1">
      <c r="A17" s="88">
        <v>7</v>
      </c>
      <c r="B17" s="86">
        <v>78</v>
      </c>
      <c r="C17" s="87">
        <v>10050887493</v>
      </c>
      <c r="D17" s="86" t="s">
        <v>219</v>
      </c>
      <c r="E17" s="86" t="s">
        <v>205</v>
      </c>
      <c r="F17" s="159" t="s">
        <v>220</v>
      </c>
      <c r="G17" s="85" t="s">
        <v>234</v>
      </c>
      <c r="H17" s="85" t="s">
        <v>161</v>
      </c>
      <c r="I17" s="79"/>
      <c r="J17" s="88"/>
      <c r="K17" s="86"/>
      <c r="L17" s="87"/>
      <c r="M17" s="86"/>
      <c r="N17" s="86"/>
      <c r="O17" s="85"/>
      <c r="P17" s="84"/>
      <c r="Q17" s="84"/>
      <c r="R17" s="83"/>
      <c r="T17" s="92"/>
      <c r="U17" s="81"/>
      <c r="V17" s="82"/>
      <c r="W17" s="82"/>
      <c r="X17" s="81"/>
      <c r="Y17" s="81"/>
      <c r="Z17" s="81"/>
      <c r="AA17" s="80"/>
    </row>
    <row r="18" spans="1:27" s="49" customFormat="1" ht="15.75" customHeight="1">
      <c r="A18" s="88">
        <v>8</v>
      </c>
      <c r="B18" s="86">
        <v>24</v>
      </c>
      <c r="C18" s="87">
        <v>10007772108</v>
      </c>
      <c r="D18" s="86" t="s">
        <v>166</v>
      </c>
      <c r="E18" s="86" t="s">
        <v>227</v>
      </c>
      <c r="F18" s="159" t="s">
        <v>221</v>
      </c>
      <c r="G18" s="85" t="s">
        <v>169</v>
      </c>
      <c r="H18" s="85" t="s">
        <v>161</v>
      </c>
      <c r="I18" s="79"/>
      <c r="J18" s="88"/>
      <c r="K18" s="86"/>
      <c r="L18" s="87"/>
      <c r="M18" s="86"/>
      <c r="N18" s="86"/>
      <c r="O18" s="85"/>
      <c r="P18" s="84"/>
      <c r="Q18" s="84"/>
      <c r="R18" s="83"/>
      <c r="S18" s="104"/>
      <c r="T18" s="92"/>
      <c r="U18" s="81"/>
      <c r="V18" s="82"/>
      <c r="W18" s="82"/>
      <c r="X18" s="81"/>
      <c r="Y18" s="81"/>
      <c r="Z18" s="81"/>
      <c r="AA18" s="80"/>
    </row>
    <row r="19" spans="1:27" s="49" customFormat="1" ht="15.75" customHeight="1">
      <c r="A19" s="88">
        <v>9</v>
      </c>
      <c r="B19" s="86">
        <v>25</v>
      </c>
      <c r="C19" s="87">
        <v>10007271546</v>
      </c>
      <c r="D19" s="86" t="s">
        <v>170</v>
      </c>
      <c r="E19" s="86" t="s">
        <v>228</v>
      </c>
      <c r="F19" s="159" t="s">
        <v>221</v>
      </c>
      <c r="G19" s="85" t="s">
        <v>169</v>
      </c>
      <c r="H19" s="85" t="s">
        <v>161</v>
      </c>
      <c r="I19" s="79"/>
      <c r="J19" s="88"/>
      <c r="K19" s="86"/>
      <c r="L19" s="87"/>
      <c r="M19" s="86"/>
      <c r="N19" s="86"/>
      <c r="O19" s="85"/>
      <c r="P19" s="84"/>
      <c r="Q19" s="84"/>
      <c r="R19" s="83"/>
      <c r="S19" s="104"/>
      <c r="T19" s="92"/>
      <c r="U19" s="81"/>
      <c r="V19" s="82"/>
      <c r="W19" s="82"/>
      <c r="X19" s="81"/>
      <c r="Y19" s="81"/>
      <c r="Z19" s="81"/>
      <c r="AA19" s="80"/>
    </row>
    <row r="20" spans="1:27" s="49" customFormat="1" ht="15.75" customHeight="1">
      <c r="A20" s="88">
        <v>10</v>
      </c>
      <c r="B20" s="86">
        <v>35</v>
      </c>
      <c r="C20" s="87">
        <v>10006379247</v>
      </c>
      <c r="D20" s="86" t="s">
        <v>222</v>
      </c>
      <c r="E20" s="86" t="s">
        <v>185</v>
      </c>
      <c r="F20" s="159" t="s">
        <v>216</v>
      </c>
      <c r="G20" s="85" t="s">
        <v>213</v>
      </c>
      <c r="H20" s="85" t="s">
        <v>161</v>
      </c>
      <c r="I20" s="79"/>
      <c r="J20" s="88"/>
      <c r="K20" s="86"/>
      <c r="L20" s="87"/>
      <c r="M20" s="86"/>
      <c r="N20" s="86"/>
      <c r="O20" s="85"/>
      <c r="P20" s="84"/>
      <c r="Q20" s="84"/>
      <c r="R20" s="83"/>
      <c r="S20" s="104"/>
      <c r="T20" s="92"/>
      <c r="U20" s="81"/>
      <c r="V20" s="82"/>
      <c r="W20" s="82"/>
      <c r="X20" s="81"/>
      <c r="Y20" s="81"/>
      <c r="Z20" s="81"/>
      <c r="AA20" s="80"/>
    </row>
    <row r="21" spans="1:27" s="49" customFormat="1" ht="15.75" customHeight="1">
      <c r="A21" s="88">
        <v>11</v>
      </c>
      <c r="B21" s="86">
        <v>33</v>
      </c>
      <c r="C21" s="87">
        <v>10010732628</v>
      </c>
      <c r="D21" s="86" t="s">
        <v>223</v>
      </c>
      <c r="E21" s="86" t="s">
        <v>179</v>
      </c>
      <c r="F21" s="159" t="s">
        <v>216</v>
      </c>
      <c r="G21" s="85" t="s">
        <v>213</v>
      </c>
      <c r="H21" s="85" t="s">
        <v>161</v>
      </c>
      <c r="I21" s="79"/>
      <c r="J21" s="88"/>
      <c r="K21" s="86"/>
      <c r="L21" s="87"/>
      <c r="M21" s="86"/>
      <c r="N21" s="86"/>
      <c r="O21" s="85"/>
      <c r="P21" s="84"/>
      <c r="Q21" s="84"/>
      <c r="R21" s="83"/>
      <c r="S21" s="104"/>
      <c r="T21" s="92"/>
      <c r="U21" s="81"/>
      <c r="V21" s="82"/>
      <c r="W21" s="82"/>
      <c r="X21" s="81"/>
      <c r="Y21" s="81"/>
      <c r="Z21" s="81"/>
      <c r="AA21" s="80"/>
    </row>
    <row r="22" spans="1:27" s="49" customFormat="1" ht="15.75" customHeight="1">
      <c r="A22" s="88">
        <v>12</v>
      </c>
      <c r="B22" s="86">
        <v>34</v>
      </c>
      <c r="C22" s="87">
        <v>10009090702</v>
      </c>
      <c r="D22" s="86" t="s">
        <v>224</v>
      </c>
      <c r="E22" s="86" t="s">
        <v>183</v>
      </c>
      <c r="F22" s="159" t="s">
        <v>216</v>
      </c>
      <c r="G22" s="85" t="s">
        <v>213</v>
      </c>
      <c r="H22" s="85" t="s">
        <v>161</v>
      </c>
      <c r="I22" s="79"/>
      <c r="J22" s="88"/>
      <c r="K22" s="86"/>
      <c r="L22" s="87"/>
      <c r="M22" s="86"/>
      <c r="N22" s="86"/>
      <c r="O22" s="85"/>
      <c r="P22" s="84"/>
      <c r="Q22" s="84"/>
      <c r="R22" s="83"/>
      <c r="S22" s="104"/>
      <c r="T22" s="92"/>
      <c r="U22" s="81"/>
      <c r="V22" s="82"/>
      <c r="W22" s="82"/>
      <c r="X22" s="81"/>
      <c r="Y22" s="81"/>
      <c r="Z22" s="81"/>
      <c r="AA22" s="80"/>
    </row>
    <row r="23" spans="1:27" s="49" customFormat="1" ht="15.75" customHeight="1">
      <c r="A23" s="88">
        <v>13</v>
      </c>
      <c r="B23" s="86">
        <v>68</v>
      </c>
      <c r="C23" s="87">
        <v>10010166590</v>
      </c>
      <c r="D23" s="86" t="s">
        <v>189</v>
      </c>
      <c r="E23" s="86" t="s">
        <v>190</v>
      </c>
      <c r="F23" s="159" t="s">
        <v>134</v>
      </c>
      <c r="G23" s="85" t="s">
        <v>214</v>
      </c>
      <c r="H23" s="85" t="s">
        <v>161</v>
      </c>
      <c r="I23" s="79"/>
      <c r="J23" s="88"/>
      <c r="K23" s="86"/>
      <c r="L23" s="87"/>
      <c r="M23" s="86"/>
      <c r="N23" s="86"/>
      <c r="O23" s="85"/>
      <c r="P23" s="84"/>
      <c r="Q23" s="84"/>
      <c r="R23" s="83"/>
      <c r="S23" s="104"/>
      <c r="T23" s="92"/>
      <c r="U23" s="81"/>
      <c r="V23" s="82"/>
      <c r="W23" s="82"/>
      <c r="X23" s="81"/>
      <c r="Y23" s="81"/>
      <c r="Z23" s="81"/>
      <c r="AA23" s="80"/>
    </row>
    <row r="24" spans="1:27" s="49" customFormat="1" ht="15.75" customHeight="1">
      <c r="A24" s="88">
        <v>14</v>
      </c>
      <c r="B24" s="86">
        <v>71</v>
      </c>
      <c r="C24" s="87">
        <v>10010166691</v>
      </c>
      <c r="D24" s="86" t="s">
        <v>196</v>
      </c>
      <c r="E24" s="86" t="s">
        <v>225</v>
      </c>
      <c r="F24" s="159" t="s">
        <v>134</v>
      </c>
      <c r="G24" s="85" t="s">
        <v>214</v>
      </c>
      <c r="H24" s="85" t="s">
        <v>161</v>
      </c>
      <c r="I24" s="79"/>
      <c r="J24" s="88"/>
      <c r="K24" s="86"/>
      <c r="L24" s="87"/>
      <c r="M24" s="86"/>
      <c r="N24" s="86"/>
      <c r="O24" s="85"/>
      <c r="P24" s="84"/>
      <c r="Q24" s="84"/>
      <c r="R24" s="83"/>
      <c r="S24" s="104"/>
      <c r="T24" s="92"/>
      <c r="U24" s="81"/>
      <c r="V24" s="82"/>
      <c r="W24" s="82"/>
      <c r="X24" s="81"/>
      <c r="Y24" s="81"/>
      <c r="Z24" s="81"/>
      <c r="AA24" s="80"/>
    </row>
    <row r="25" spans="1:27" s="49" customFormat="1" ht="15.75" customHeight="1">
      <c r="A25" s="88">
        <v>15</v>
      </c>
      <c r="B25" s="86">
        <v>69</v>
      </c>
      <c r="C25" s="87">
        <v>10009175574</v>
      </c>
      <c r="D25" s="86" t="s">
        <v>193</v>
      </c>
      <c r="E25" s="86" t="s">
        <v>194</v>
      </c>
      <c r="F25" s="159" t="s">
        <v>134</v>
      </c>
      <c r="G25" s="85" t="s">
        <v>214</v>
      </c>
      <c r="H25" s="85" t="s">
        <v>161</v>
      </c>
      <c r="I25" s="79"/>
      <c r="J25" s="88"/>
      <c r="K25" s="86"/>
      <c r="L25" s="87"/>
      <c r="M25" s="86"/>
      <c r="N25" s="86"/>
      <c r="O25" s="85"/>
      <c r="P25" s="84"/>
      <c r="Q25" s="84"/>
      <c r="R25" s="83"/>
      <c r="S25" s="104"/>
      <c r="T25" s="92"/>
      <c r="U25" s="81"/>
      <c r="V25" s="82"/>
      <c r="W25" s="82"/>
      <c r="X25" s="81"/>
      <c r="Y25" s="81"/>
      <c r="Z25" s="81"/>
      <c r="AA25" s="80"/>
    </row>
    <row r="26" spans="1:27" s="49" customFormat="1" ht="15.75" customHeight="1">
      <c r="A26" s="88">
        <v>16</v>
      </c>
      <c r="B26" s="86">
        <v>70</v>
      </c>
      <c r="C26" s="87">
        <v>10009718572</v>
      </c>
      <c r="D26" s="86" t="s">
        <v>195</v>
      </c>
      <c r="E26" s="86" t="s">
        <v>194</v>
      </c>
      <c r="F26" s="159" t="s">
        <v>134</v>
      </c>
      <c r="G26" s="85" t="s">
        <v>214</v>
      </c>
      <c r="H26" s="85" t="s">
        <v>161</v>
      </c>
      <c r="I26" s="79"/>
      <c r="J26" s="88"/>
      <c r="K26" s="86"/>
      <c r="L26" s="87"/>
      <c r="M26" s="86"/>
      <c r="N26" s="86"/>
      <c r="O26" s="85"/>
      <c r="P26" s="84"/>
      <c r="Q26" s="84"/>
      <c r="R26" s="83"/>
      <c r="S26" s="104"/>
      <c r="T26" s="92"/>
      <c r="U26" s="81"/>
      <c r="V26" s="82"/>
      <c r="W26" s="82"/>
      <c r="X26" s="81"/>
      <c r="Y26" s="81"/>
      <c r="Z26" s="81"/>
      <c r="AA26" s="80"/>
    </row>
    <row r="27" spans="1:27" s="49" customFormat="1" ht="15.75" customHeight="1">
      <c r="A27" s="88">
        <v>17</v>
      </c>
      <c r="B27" s="86">
        <v>73</v>
      </c>
      <c r="C27" s="87">
        <v>10008950858</v>
      </c>
      <c r="D27" s="86" t="s">
        <v>200</v>
      </c>
      <c r="E27" s="86" t="s">
        <v>201</v>
      </c>
      <c r="F27" s="159" t="s">
        <v>134</v>
      </c>
      <c r="G27" s="85" t="s">
        <v>214</v>
      </c>
      <c r="H27" s="85" t="s">
        <v>161</v>
      </c>
      <c r="I27" s="79"/>
      <c r="J27" s="88"/>
      <c r="K27" s="86"/>
      <c r="L27" s="87"/>
      <c r="M27" s="86"/>
      <c r="N27" s="86"/>
      <c r="O27" s="85"/>
      <c r="P27" s="84"/>
      <c r="Q27" s="84"/>
      <c r="R27" s="83"/>
      <c r="S27" s="104"/>
      <c r="T27" s="92"/>
      <c r="U27" s="81"/>
      <c r="V27" s="82"/>
      <c r="W27" s="82"/>
      <c r="X27" s="81"/>
      <c r="Y27" s="81"/>
      <c r="Z27" s="81"/>
      <c r="AA27" s="80"/>
    </row>
    <row r="28" spans="1:27" s="49" customFormat="1" ht="15.75" customHeight="1">
      <c r="A28" s="88">
        <v>18</v>
      </c>
      <c r="B28" s="86">
        <v>74</v>
      </c>
      <c r="C28" s="87">
        <v>10007294683</v>
      </c>
      <c r="D28" s="86" t="s">
        <v>202</v>
      </c>
      <c r="E28" s="86" t="s">
        <v>203</v>
      </c>
      <c r="F28" s="159" t="s">
        <v>134</v>
      </c>
      <c r="G28" s="85" t="s">
        <v>214</v>
      </c>
      <c r="H28" s="85" t="s">
        <v>161</v>
      </c>
      <c r="I28" s="79"/>
      <c r="J28" s="88"/>
      <c r="K28" s="86"/>
      <c r="L28" s="87"/>
      <c r="M28" s="86"/>
      <c r="N28" s="86"/>
      <c r="O28" s="85"/>
      <c r="P28" s="84"/>
      <c r="Q28" s="84"/>
      <c r="R28" s="83"/>
      <c r="S28" s="104"/>
      <c r="T28" s="92"/>
      <c r="U28" s="81"/>
      <c r="V28" s="82"/>
      <c r="W28" s="82"/>
      <c r="X28" s="81"/>
      <c r="Y28" s="81"/>
      <c r="Z28" s="81"/>
      <c r="AA28" s="80"/>
    </row>
    <row r="29" spans="1:27" s="49" customFormat="1" ht="15.75" customHeight="1">
      <c r="A29" s="88">
        <v>19</v>
      </c>
      <c r="B29" s="86">
        <v>72</v>
      </c>
      <c r="C29" s="87">
        <v>10006422895</v>
      </c>
      <c r="D29" s="86" t="s">
        <v>198</v>
      </c>
      <c r="E29" s="86" t="s">
        <v>199</v>
      </c>
      <c r="F29" s="159" t="s">
        <v>134</v>
      </c>
      <c r="G29" s="85" t="s">
        <v>214</v>
      </c>
      <c r="H29" s="85" t="s">
        <v>161</v>
      </c>
      <c r="I29" s="79"/>
      <c r="J29" s="88"/>
      <c r="K29" s="86"/>
      <c r="L29" s="87"/>
      <c r="M29" s="86"/>
      <c r="N29" s="86"/>
      <c r="O29" s="85"/>
      <c r="P29" s="84"/>
      <c r="Q29" s="84"/>
      <c r="R29" s="83"/>
      <c r="S29" s="104"/>
      <c r="T29" s="92"/>
      <c r="U29" s="81"/>
      <c r="V29" s="82"/>
      <c r="W29" s="82"/>
      <c r="X29" s="81"/>
      <c r="Y29" s="81"/>
      <c r="Z29" s="81"/>
      <c r="AA29" s="80"/>
    </row>
    <row r="30" spans="1:27" s="49" customFormat="1" ht="15.75" customHeight="1">
      <c r="A30" s="88">
        <v>20</v>
      </c>
      <c r="B30" s="86">
        <v>16</v>
      </c>
      <c r="C30" s="87">
        <v>10002418415</v>
      </c>
      <c r="D30" s="86" t="s">
        <v>226</v>
      </c>
      <c r="E30" s="86" t="s">
        <v>153</v>
      </c>
      <c r="F30" s="159" t="s">
        <v>156</v>
      </c>
      <c r="G30" s="85" t="s">
        <v>233</v>
      </c>
      <c r="H30" s="85" t="s">
        <v>161</v>
      </c>
      <c r="I30" s="79"/>
      <c r="J30" s="88"/>
      <c r="K30" s="86"/>
      <c r="L30" s="87"/>
      <c r="M30" s="86"/>
      <c r="N30" s="86"/>
      <c r="O30" s="85"/>
      <c r="P30" s="84"/>
      <c r="Q30" s="84"/>
      <c r="R30" s="83"/>
      <c r="S30" s="104"/>
      <c r="T30" s="92"/>
      <c r="U30" s="81"/>
      <c r="V30" s="82"/>
      <c r="W30" s="82"/>
      <c r="X30" s="81"/>
      <c r="Y30" s="81"/>
      <c r="Z30" s="81"/>
      <c r="AA30" s="80"/>
    </row>
    <row r="31" spans="1:27" ht="13.5" customHeight="1">
      <c r="A31" s="40"/>
      <c r="B31" s="42"/>
      <c r="C31" s="40"/>
      <c r="D31" s="41"/>
      <c r="E31" s="41"/>
      <c r="F31" s="41"/>
      <c r="G31" s="40"/>
      <c r="H31" s="40"/>
      <c r="I31" s="79"/>
      <c r="J31" s="40"/>
      <c r="K31" s="39"/>
      <c r="L31" s="486"/>
      <c r="M31" s="486"/>
      <c r="N31" s="72"/>
      <c r="O31" s="72"/>
      <c r="P31" s="39"/>
      <c r="Q31" s="39"/>
      <c r="R31" s="47"/>
      <c r="S31" s="35"/>
      <c r="T31" s="40"/>
      <c r="U31" s="42"/>
      <c r="V31" s="40"/>
      <c r="W31" s="40"/>
      <c r="X31" s="41"/>
      <c r="Y31" s="41"/>
      <c r="Z31" s="41"/>
      <c r="AA31" s="40"/>
    </row>
    <row r="32" spans="1:27" ht="14.25" customHeight="1">
      <c r="S32" s="78"/>
    </row>
  </sheetData>
  <mergeCells count="5">
    <mergeCell ref="L31:M31"/>
    <mergeCell ref="A1:AA1"/>
    <mergeCell ref="C2:X2"/>
    <mergeCell ref="A4:AA4"/>
    <mergeCell ref="A9:AA9"/>
  </mergeCells>
  <printOptions horizontalCentered="1"/>
  <pageMargins left="0.27559055118110237" right="0.19685039370078741" top="0.6692913385826772" bottom="0.27559055118110237" header="0.23622047244094491" footer="0.2362204724409449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AP52"/>
  <sheetViews>
    <sheetView view="pageBreakPreview" zoomScale="50" zoomScaleNormal="70" zoomScaleSheetLayoutView="50" workbookViewId="0">
      <selection activeCell="AN3" sqref="AN3"/>
    </sheetView>
  </sheetViews>
  <sheetFormatPr defaultRowHeight="12.75"/>
  <cols>
    <col min="1" max="1" width="5.140625" style="36" customWidth="1"/>
    <col min="2" max="2" width="6.28515625" style="36" customWidth="1"/>
    <col min="3" max="3" width="14.7109375" style="38" bestFit="1" customWidth="1"/>
    <col min="4" max="4" width="15" style="38" customWidth="1"/>
    <col min="5" max="5" width="11.140625" style="36" customWidth="1"/>
    <col min="6" max="6" width="4.140625" style="36" customWidth="1"/>
    <col min="7" max="7" width="16.140625" style="36" customWidth="1"/>
    <col min="8" max="8" width="2.85546875" style="36" customWidth="1"/>
    <col min="9" max="9" width="3.85546875" style="36" customWidth="1"/>
    <col min="10" max="10" width="5.140625" style="36" customWidth="1"/>
    <col min="11" max="11" width="6.28515625" style="36" customWidth="1"/>
    <col min="12" max="12" width="14.7109375" style="36" bestFit="1" customWidth="1"/>
    <col min="13" max="13" width="16.5703125" style="36" customWidth="1"/>
    <col min="14" max="14" width="11.7109375" style="36" customWidth="1"/>
    <col min="15" max="15" width="6.28515625" style="36" customWidth="1"/>
    <col min="16" max="16" width="17.140625" style="36" customWidth="1"/>
    <col min="17" max="17" width="3.5703125" style="36" customWidth="1"/>
    <col min="18" max="18" width="8.7109375" style="36" customWidth="1"/>
    <col min="19" max="19" width="10.28515625" style="35" customWidth="1"/>
    <col min="20" max="20" width="2.28515625" style="35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16384" width="9.140625" style="35"/>
  </cols>
  <sheetData>
    <row r="1" spans="1:42" ht="38.2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V1" s="487" t="s">
        <v>49</v>
      </c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</row>
    <row r="2" spans="1:42" s="49" customFormat="1" ht="26.25" customHeight="1">
      <c r="A2" s="58"/>
      <c r="B2" s="58"/>
      <c r="C2" s="488" t="str">
        <f>CTR!B3</f>
        <v>Memorial Otmar Malecek 2017   -   International track cycling race UCI Class I.</v>
      </c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57" t="str">
        <f>CONCATENATE("Com.no.: 3/",((CTR!$B$1)))</f>
        <v>Com.no.: 3/46</v>
      </c>
      <c r="V2" s="58"/>
      <c r="W2" s="58"/>
      <c r="X2" s="488" t="str">
        <f>CTR!B3</f>
        <v>Memorial Otmar Malecek 2017   -   International track cycling race UCI Class I.</v>
      </c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57" t="str">
        <f>CONCATENATE("Com.no.: 4/",((CTR!$B$1)))</f>
        <v>Com.no.: 4/46</v>
      </c>
    </row>
    <row r="3" spans="1:42" ht="12.75" customHeight="1">
      <c r="A3" s="56" t="str">
        <f>CTR!B2</f>
        <v>Datum / Date: 24.-25. 08. 2017</v>
      </c>
      <c r="B3" s="56"/>
      <c r="C3" s="36"/>
      <c r="D3" s="36"/>
      <c r="E3" s="38"/>
      <c r="F3" s="38"/>
      <c r="S3" s="55" t="s">
        <v>50</v>
      </c>
      <c r="V3" s="56" t="str">
        <f>CTR!B2</f>
        <v>Datum / Date: 24.-25. 08. 2017</v>
      </c>
      <c r="W3" s="56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5" t="s">
        <v>50</v>
      </c>
    </row>
    <row r="4" spans="1:42" ht="21.75" customHeight="1">
      <c r="A4" s="489" t="s">
        <v>47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V4" s="489" t="s">
        <v>47</v>
      </c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</row>
    <row r="5" spans="1:42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2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3"/>
      <c r="J6" s="53" t="s">
        <v>46</v>
      </c>
      <c r="K6" s="53" t="s">
        <v>45</v>
      </c>
      <c r="L6" s="53" t="s">
        <v>127</v>
      </c>
      <c r="M6" s="53" t="s">
        <v>135</v>
      </c>
      <c r="N6" s="53" t="s">
        <v>137</v>
      </c>
      <c r="O6" s="53" t="s">
        <v>133</v>
      </c>
      <c r="P6" s="53" t="s">
        <v>44</v>
      </c>
      <c r="Q6" s="53"/>
      <c r="R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  <c r="AI6" s="53"/>
      <c r="AJ6" s="53"/>
      <c r="AK6" s="53"/>
      <c r="AL6" s="53"/>
      <c r="AM6" s="53"/>
      <c r="AN6" s="53"/>
    </row>
    <row r="7" spans="1:42" ht="13.5" thickBot="1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1"/>
      <c r="J7" s="51" t="s">
        <v>43</v>
      </c>
      <c r="K7" s="51" t="s">
        <v>42</v>
      </c>
      <c r="L7" s="51" t="s">
        <v>127</v>
      </c>
      <c r="M7" s="51" t="s">
        <v>136</v>
      </c>
      <c r="N7" s="51" t="s">
        <v>138</v>
      </c>
      <c r="O7" s="51" t="s">
        <v>133</v>
      </c>
      <c r="P7" s="51" t="s">
        <v>26</v>
      </c>
      <c r="Q7" s="51"/>
      <c r="R7" s="51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2" ht="7.5" customHeight="1" thickBot="1">
      <c r="V8" s="93" t="s">
        <v>8</v>
      </c>
      <c r="W8" s="94"/>
      <c r="X8" s="95"/>
      <c r="Y8" s="95"/>
      <c r="Z8" s="95"/>
      <c r="AA8" s="95"/>
      <c r="AB8" s="95"/>
      <c r="AC8" s="96"/>
      <c r="AD8" s="96"/>
      <c r="AE8" s="96"/>
      <c r="AF8" s="95"/>
      <c r="AG8" s="95"/>
      <c r="AH8" s="97"/>
      <c r="AI8" s="94"/>
      <c r="AJ8" s="94"/>
      <c r="AK8" s="94"/>
      <c r="AL8" s="95"/>
      <c r="AM8" s="95"/>
      <c r="AN8" s="98"/>
    </row>
    <row r="9" spans="1:42" ht="28.5">
      <c r="A9" s="490" t="s">
        <v>58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2" ht="25.5" customHeight="1">
      <c r="A10" s="50"/>
      <c r="B10" s="91" t="s">
        <v>57</v>
      </c>
      <c r="C10" s="50"/>
      <c r="D10" s="50"/>
      <c r="E10" s="50"/>
      <c r="F10" s="50"/>
      <c r="G10" s="50"/>
      <c r="H10" s="50"/>
      <c r="J10" s="50"/>
      <c r="K10" s="91" t="s">
        <v>56</v>
      </c>
      <c r="L10" s="50"/>
      <c r="M10" s="50"/>
      <c r="N10" s="50"/>
      <c r="O10" s="50"/>
      <c r="P10" s="90"/>
      <c r="Q10" s="90"/>
      <c r="R10" s="89" t="s">
        <v>55</v>
      </c>
      <c r="T10" s="49"/>
      <c r="V10" s="508" t="str">
        <f>CONCATENATE(K11,"  ",M11," ",N11)</f>
        <v>78  BOS Theo</v>
      </c>
      <c r="W10" s="509"/>
      <c r="X10" s="64"/>
      <c r="Y10" s="508" t="str">
        <f>CONCATENATE(K12,"  ",M12," ",N12)</f>
        <v>20  SZALONTAY Sándor</v>
      </c>
      <c r="Z10" s="510"/>
      <c r="AA10" s="64"/>
      <c r="AB10" s="508" t="str">
        <f>CONCATENATE(K13,"  ",M13," ",N13)</f>
        <v>16  VYNOKUROV Andrii</v>
      </c>
      <c r="AC10" s="510"/>
      <c r="AD10" s="64"/>
      <c r="AE10" s="64"/>
      <c r="AF10" s="508" t="str">
        <f>CONCATENATE(K14,"  ",M14," ",N14)</f>
        <v>72  KELEMEN Pavel</v>
      </c>
      <c r="AG10" s="510"/>
      <c r="AH10" s="64"/>
      <c r="AI10" s="508" t="str">
        <f>CONCATENATE(K15,"  ",M15," ",N15)</f>
        <v>24  DUBCHENKO Alexandr</v>
      </c>
      <c r="AJ10" s="510"/>
      <c r="AK10" s="64"/>
      <c r="AL10" s="508" t="str">
        <f>CONCATENATE(K16,"  ",M16," ",N16)</f>
        <v>73  SOJKA David</v>
      </c>
      <c r="AM10" s="510"/>
      <c r="AN10" s="66"/>
      <c r="AO10" s="49"/>
      <c r="AP10" s="49"/>
    </row>
    <row r="11" spans="1:42" s="49" customFormat="1" ht="15.75" customHeight="1">
      <c r="A11" s="88">
        <v>1</v>
      </c>
      <c r="B11" s="86">
        <v>31</v>
      </c>
      <c r="C11" s="87">
        <v>10009181032</v>
      </c>
      <c r="D11" s="86" t="s">
        <v>175</v>
      </c>
      <c r="E11" s="86" t="s">
        <v>176</v>
      </c>
      <c r="F11" s="159" t="s">
        <v>177</v>
      </c>
      <c r="G11" s="85"/>
      <c r="H11" s="85" t="s">
        <v>161</v>
      </c>
      <c r="I11" s="36"/>
      <c r="J11" s="88">
        <v>1</v>
      </c>
      <c r="K11" s="86">
        <v>78</v>
      </c>
      <c r="L11" s="87">
        <v>10050887493</v>
      </c>
      <c r="M11" s="86" t="s">
        <v>219</v>
      </c>
      <c r="N11" s="86" t="s">
        <v>205</v>
      </c>
      <c r="O11" s="159" t="s">
        <v>220</v>
      </c>
      <c r="P11" s="85" t="s">
        <v>234</v>
      </c>
      <c r="Q11" s="85" t="s">
        <v>161</v>
      </c>
      <c r="R11" s="319">
        <v>1.1957175925925926E-4</v>
      </c>
      <c r="S11" s="35"/>
      <c r="V11" s="508" t="str">
        <f>CONCATENATE(K26,"  ",M26," ",N26)</f>
        <v>69  FANTA Jiří</v>
      </c>
      <c r="W11" s="509"/>
      <c r="X11" s="63"/>
      <c r="Y11" s="508" t="str">
        <f>CONCATENATE(K25,"  ",M25," ",N25)</f>
        <v>25  SHURSHIN Nikita</v>
      </c>
      <c r="Z11" s="510"/>
      <c r="AA11" s="63"/>
      <c r="AB11" s="508" t="str">
        <f>CONCATENATE(K24,"  ",M24," ",N24)</f>
        <v>34  TURKOV Ivan</v>
      </c>
      <c r="AC11" s="510"/>
      <c r="AD11" s="63"/>
      <c r="AE11" s="63"/>
      <c r="AF11" s="508" t="str">
        <f>CONCATENATE(K23,"  ",M23," ",N23)</f>
        <v>35  EILERS Joachim</v>
      </c>
      <c r="AG11" s="510"/>
      <c r="AH11" s="63"/>
      <c r="AI11" s="508" t="str">
        <f>CONCATENATE(K22,"  ",M22," ",N22)</f>
        <v>28  CECI Luca</v>
      </c>
      <c r="AJ11" s="510"/>
      <c r="AK11" s="63"/>
      <c r="AL11" s="508" t="str">
        <f>CONCATENATE(K21,"  ",M21," ",N21)</f>
        <v>31  JONAUSKAS Svajunas</v>
      </c>
      <c r="AM11" s="510"/>
      <c r="AN11" s="67"/>
    </row>
    <row r="12" spans="1:42" s="49" customFormat="1" ht="15.75" customHeight="1">
      <c r="A12" s="88">
        <v>2</v>
      </c>
      <c r="B12" s="86">
        <v>28</v>
      </c>
      <c r="C12" s="87">
        <v>10006108051</v>
      </c>
      <c r="D12" s="86" t="s">
        <v>172</v>
      </c>
      <c r="E12" s="86" t="s">
        <v>173</v>
      </c>
      <c r="F12" s="159" t="s">
        <v>215</v>
      </c>
      <c r="G12" s="85" t="s">
        <v>91</v>
      </c>
      <c r="H12" s="85" t="s">
        <v>161</v>
      </c>
      <c r="I12" s="36"/>
      <c r="J12" s="88">
        <v>2</v>
      </c>
      <c r="K12" s="86">
        <v>20</v>
      </c>
      <c r="L12" s="87">
        <v>10007073506</v>
      </c>
      <c r="M12" s="86" t="s">
        <v>162</v>
      </c>
      <c r="N12" s="86" t="s">
        <v>163</v>
      </c>
      <c r="O12" s="159" t="s">
        <v>164</v>
      </c>
      <c r="P12" s="85" t="s">
        <v>165</v>
      </c>
      <c r="Q12" s="85" t="s">
        <v>161</v>
      </c>
      <c r="R12" s="31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68"/>
    </row>
    <row r="13" spans="1:42" s="49" customFormat="1" ht="15.75" customHeight="1">
      <c r="A13" s="88">
        <v>3</v>
      </c>
      <c r="B13" s="86">
        <v>59</v>
      </c>
      <c r="C13" s="87">
        <v>10009176281</v>
      </c>
      <c r="D13" s="86" t="s">
        <v>186</v>
      </c>
      <c r="E13" s="86" t="s">
        <v>187</v>
      </c>
      <c r="F13" s="159" t="s">
        <v>188</v>
      </c>
      <c r="G13" s="85" t="s">
        <v>229</v>
      </c>
      <c r="H13" s="85" t="s">
        <v>161</v>
      </c>
      <c r="I13" s="36"/>
      <c r="J13" s="88">
        <v>3</v>
      </c>
      <c r="K13" s="86">
        <v>16</v>
      </c>
      <c r="L13" s="87">
        <v>10002418415</v>
      </c>
      <c r="M13" s="86" t="s">
        <v>226</v>
      </c>
      <c r="N13" s="86" t="s">
        <v>153</v>
      </c>
      <c r="O13" s="159" t="s">
        <v>156</v>
      </c>
      <c r="P13" s="85" t="s">
        <v>233</v>
      </c>
      <c r="Q13" s="85" t="s">
        <v>161</v>
      </c>
      <c r="R13" s="31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1"/>
      <c r="AC13" s="11"/>
      <c r="AD13" s="7"/>
      <c r="AE13" s="7"/>
      <c r="AF13" s="71"/>
      <c r="AG13" s="12"/>
      <c r="AH13" s="7"/>
      <c r="AI13" s="71"/>
      <c r="AJ13" s="10"/>
      <c r="AK13" s="7"/>
      <c r="AL13" s="71"/>
      <c r="AM13" s="10"/>
      <c r="AN13" s="68"/>
    </row>
    <row r="14" spans="1:42" s="49" customFormat="1" ht="15.75" customHeight="1">
      <c r="A14" s="88">
        <v>4</v>
      </c>
      <c r="B14" s="86">
        <v>17</v>
      </c>
      <c r="C14" s="87">
        <v>10006319633</v>
      </c>
      <c r="D14" s="86" t="s">
        <v>158</v>
      </c>
      <c r="E14" s="86" t="s">
        <v>159</v>
      </c>
      <c r="F14" s="159" t="s">
        <v>160</v>
      </c>
      <c r="G14" s="85" t="s">
        <v>235</v>
      </c>
      <c r="H14" s="85" t="s">
        <v>161</v>
      </c>
      <c r="I14" s="36"/>
      <c r="J14" s="88">
        <v>4</v>
      </c>
      <c r="K14" s="86">
        <v>72</v>
      </c>
      <c r="L14" s="87">
        <v>10006422895</v>
      </c>
      <c r="M14" s="86" t="s">
        <v>198</v>
      </c>
      <c r="N14" s="86" t="s">
        <v>199</v>
      </c>
      <c r="O14" s="159" t="s">
        <v>134</v>
      </c>
      <c r="P14" s="85" t="s">
        <v>214</v>
      </c>
      <c r="Q14" s="85" t="s">
        <v>161</v>
      </c>
      <c r="R14" s="319">
        <v>1.2145833333333334E-4</v>
      </c>
      <c r="S14" s="35"/>
      <c r="V14" s="508" t="str">
        <f>CONCATENATE(K17,"  ",M17," ",N17)</f>
        <v>79  OLIVA Lewis</v>
      </c>
      <c r="W14" s="509"/>
      <c r="X14" s="64"/>
      <c r="Y14" s="508" t="str">
        <f>CONCATENATE(K18,"  ",M18," ",N18)</f>
        <v>68  ČECHMAN Martin</v>
      </c>
      <c r="Z14" s="510"/>
      <c r="AA14" s="64"/>
      <c r="AB14" s="513"/>
      <c r="AC14" s="510"/>
      <c r="AD14" s="64"/>
      <c r="AE14" s="64"/>
      <c r="AF14" s="513"/>
      <c r="AG14" s="510"/>
      <c r="AH14" s="64"/>
      <c r="AI14" s="513"/>
      <c r="AJ14" s="510"/>
      <c r="AK14" s="64"/>
      <c r="AL14" s="513"/>
      <c r="AM14" s="510"/>
      <c r="AN14" s="66"/>
    </row>
    <row r="15" spans="1:42" s="49" customFormat="1" ht="15.75" customHeight="1" thickBot="1">
      <c r="A15" s="88">
        <v>5</v>
      </c>
      <c r="B15" s="86">
        <v>20</v>
      </c>
      <c r="C15" s="87">
        <v>10007073506</v>
      </c>
      <c r="D15" s="86" t="s">
        <v>162</v>
      </c>
      <c r="E15" s="86" t="s">
        <v>163</v>
      </c>
      <c r="F15" s="159" t="s">
        <v>164</v>
      </c>
      <c r="G15" s="85" t="s">
        <v>165</v>
      </c>
      <c r="H15" s="85" t="s">
        <v>161</v>
      </c>
      <c r="I15" s="36"/>
      <c r="J15" s="88">
        <v>5</v>
      </c>
      <c r="K15" s="86">
        <v>24</v>
      </c>
      <c r="L15" s="87">
        <v>10007772108</v>
      </c>
      <c r="M15" s="86" t="s">
        <v>166</v>
      </c>
      <c r="N15" s="86" t="s">
        <v>227</v>
      </c>
      <c r="O15" s="159" t="s">
        <v>221</v>
      </c>
      <c r="P15" s="85" t="s">
        <v>169</v>
      </c>
      <c r="Q15" s="85" t="s">
        <v>161</v>
      </c>
      <c r="R15" s="319">
        <v>1.2151620370370372E-4</v>
      </c>
      <c r="S15" s="35"/>
      <c r="V15" s="508" t="str">
        <f>CONCATENATE(K20,"  ",M20," ",N20)</f>
        <v>74  WAGNER Robin</v>
      </c>
      <c r="W15" s="509"/>
      <c r="X15" s="63"/>
      <c r="Y15" s="508" t="str">
        <f>CONCATENATE(K19,"  ",M19," ",N19)</f>
        <v>59  RAJKOVSKI Patrik</v>
      </c>
      <c r="Z15" s="510"/>
      <c r="AA15" s="65"/>
      <c r="AB15" s="511"/>
      <c r="AC15" s="512"/>
      <c r="AD15" s="101"/>
      <c r="AE15" s="105"/>
      <c r="AF15" s="511"/>
      <c r="AG15" s="512"/>
      <c r="AH15" s="65"/>
      <c r="AI15" s="511"/>
      <c r="AJ15" s="512"/>
      <c r="AK15" s="65"/>
      <c r="AL15" s="511"/>
      <c r="AM15" s="512"/>
      <c r="AN15" s="69"/>
    </row>
    <row r="16" spans="1:42" s="49" customFormat="1" ht="15.75" customHeight="1">
      <c r="A16" s="88">
        <v>6</v>
      </c>
      <c r="B16" s="86">
        <v>79</v>
      </c>
      <c r="C16" s="87">
        <v>10006898300</v>
      </c>
      <c r="D16" s="86" t="s">
        <v>230</v>
      </c>
      <c r="E16" s="86" t="s">
        <v>211</v>
      </c>
      <c r="F16" s="159" t="s">
        <v>231</v>
      </c>
      <c r="G16" s="85" t="s">
        <v>232</v>
      </c>
      <c r="H16" s="85" t="s">
        <v>161</v>
      </c>
      <c r="I16" s="36"/>
      <c r="J16" s="88">
        <v>6</v>
      </c>
      <c r="K16" s="86">
        <v>73</v>
      </c>
      <c r="L16" s="87">
        <v>10008950858</v>
      </c>
      <c r="M16" s="86" t="s">
        <v>200</v>
      </c>
      <c r="N16" s="86" t="s">
        <v>201</v>
      </c>
      <c r="O16" s="159" t="s">
        <v>134</v>
      </c>
      <c r="P16" s="85" t="s">
        <v>214</v>
      </c>
      <c r="Q16" s="85" t="s">
        <v>161</v>
      </c>
      <c r="R16" s="31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99"/>
    </row>
    <row r="17" spans="1:40" s="49" customFormat="1" ht="15.75" customHeight="1">
      <c r="A17" s="88">
        <v>7</v>
      </c>
      <c r="B17" s="86">
        <v>78</v>
      </c>
      <c r="C17" s="87">
        <v>10050887493</v>
      </c>
      <c r="D17" s="86" t="s">
        <v>219</v>
      </c>
      <c r="E17" s="86" t="s">
        <v>205</v>
      </c>
      <c r="F17" s="159" t="s">
        <v>220</v>
      </c>
      <c r="G17" s="85" t="s">
        <v>234</v>
      </c>
      <c r="H17" s="85" t="s">
        <v>161</v>
      </c>
      <c r="I17" s="36"/>
      <c r="J17" s="88">
        <v>7</v>
      </c>
      <c r="K17" s="86">
        <v>79</v>
      </c>
      <c r="L17" s="87">
        <v>10006898300</v>
      </c>
      <c r="M17" s="86" t="s">
        <v>230</v>
      </c>
      <c r="N17" s="86" t="s">
        <v>211</v>
      </c>
      <c r="O17" s="159" t="s">
        <v>231</v>
      </c>
      <c r="P17" s="85" t="s">
        <v>232</v>
      </c>
      <c r="Q17" s="85" t="s">
        <v>161</v>
      </c>
      <c r="R17" s="319">
        <v>1.2228009259259258E-4</v>
      </c>
      <c r="S17" s="35"/>
      <c r="AB17" s="163" t="s">
        <v>97</v>
      </c>
      <c r="AC17" s="158"/>
      <c r="AD17" s="164" t="s">
        <v>23</v>
      </c>
      <c r="AE17" s="164"/>
      <c r="AF17" s="166" t="s">
        <v>98</v>
      </c>
      <c r="AG17" s="158"/>
      <c r="AH17" s="164" t="s">
        <v>23</v>
      </c>
      <c r="AI17" s="166" t="s">
        <v>99</v>
      </c>
      <c r="AJ17" s="165"/>
      <c r="AK17" s="164" t="s">
        <v>23</v>
      </c>
      <c r="AL17" s="166" t="s">
        <v>12</v>
      </c>
      <c r="AM17" s="167"/>
      <c r="AN17" s="168" t="s">
        <v>23</v>
      </c>
    </row>
    <row r="18" spans="1:40" s="49" customFormat="1" ht="15.75" customHeight="1">
      <c r="A18" s="88">
        <v>8</v>
      </c>
      <c r="B18" s="86">
        <v>24</v>
      </c>
      <c r="C18" s="87">
        <v>10007772108</v>
      </c>
      <c r="D18" s="86" t="s">
        <v>166</v>
      </c>
      <c r="E18" s="86" t="s">
        <v>227</v>
      </c>
      <c r="F18" s="159" t="s">
        <v>221</v>
      </c>
      <c r="G18" s="85" t="s">
        <v>169</v>
      </c>
      <c r="H18" s="85" t="s">
        <v>161</v>
      </c>
      <c r="I18" s="36"/>
      <c r="J18" s="88">
        <v>8</v>
      </c>
      <c r="K18" s="86">
        <v>68</v>
      </c>
      <c r="L18" s="87">
        <v>10010166590</v>
      </c>
      <c r="M18" s="86" t="s">
        <v>189</v>
      </c>
      <c r="N18" s="86" t="s">
        <v>190</v>
      </c>
      <c r="O18" s="159" t="s">
        <v>134</v>
      </c>
      <c r="P18" s="85" t="s">
        <v>214</v>
      </c>
      <c r="Q18" s="85" t="s">
        <v>161</v>
      </c>
      <c r="R18" s="319">
        <v>1.2246527777777776E-4</v>
      </c>
      <c r="S18" s="35"/>
      <c r="AB18" s="497" t="str">
        <f>V11</f>
        <v>69  FANTA Jiří</v>
      </c>
      <c r="AC18" s="506"/>
      <c r="AD18" s="272"/>
      <c r="AE18" s="272"/>
      <c r="AF18" s="497" t="str">
        <f>Y11</f>
        <v>25  SHURSHIN Nikita</v>
      </c>
      <c r="AG18" s="498"/>
      <c r="AH18" s="272"/>
      <c r="AI18" s="497" t="str">
        <f>AB11</f>
        <v>34  TURKOV Ivan</v>
      </c>
      <c r="AJ18" s="498"/>
      <c r="AK18" s="273"/>
      <c r="AL18" s="497" t="str">
        <f>AF11</f>
        <v>35  EILERS Joachim</v>
      </c>
      <c r="AM18" s="498"/>
      <c r="AN18" s="274"/>
    </row>
    <row r="19" spans="1:40" s="49" customFormat="1" ht="15.75" customHeight="1">
      <c r="A19" s="88">
        <v>9</v>
      </c>
      <c r="B19" s="86">
        <v>25</v>
      </c>
      <c r="C19" s="87">
        <v>10007271546</v>
      </c>
      <c r="D19" s="86" t="s">
        <v>170</v>
      </c>
      <c r="E19" s="86" t="s">
        <v>228</v>
      </c>
      <c r="F19" s="159" t="s">
        <v>221</v>
      </c>
      <c r="G19" s="85" t="s">
        <v>169</v>
      </c>
      <c r="H19" s="85" t="s">
        <v>161</v>
      </c>
      <c r="I19" s="36"/>
      <c r="J19" s="88">
        <v>9</v>
      </c>
      <c r="K19" s="86">
        <v>59</v>
      </c>
      <c r="L19" s="87">
        <v>10009176281</v>
      </c>
      <c r="M19" s="86" t="s">
        <v>186</v>
      </c>
      <c r="N19" s="86" t="s">
        <v>187</v>
      </c>
      <c r="O19" s="159" t="s">
        <v>188</v>
      </c>
      <c r="P19" s="85" t="s">
        <v>229</v>
      </c>
      <c r="Q19" s="85" t="s">
        <v>161</v>
      </c>
      <c r="R19" s="319">
        <v>1.2335648148148148E-4</v>
      </c>
      <c r="S19" s="35"/>
      <c r="AB19" s="497" t="str">
        <f>Y14</f>
        <v>68  ČECHMAN Martin</v>
      </c>
      <c r="AC19" s="506"/>
      <c r="AD19" s="275"/>
      <c r="AE19" s="275"/>
      <c r="AF19" s="497" t="str">
        <f>V15</f>
        <v>74  WAGNER Robin</v>
      </c>
      <c r="AG19" s="498"/>
      <c r="AH19" s="275"/>
      <c r="AI19" s="497" t="str">
        <f>AL11</f>
        <v>31  JONAUSKAS Svajunas</v>
      </c>
      <c r="AJ19" s="498"/>
      <c r="AK19" s="276"/>
      <c r="AL19" s="497" t="str">
        <f>AI11</f>
        <v>28  CECI Luca</v>
      </c>
      <c r="AM19" s="498"/>
      <c r="AN19" s="277"/>
    </row>
    <row r="20" spans="1:40" s="49" customFormat="1" ht="15.75" customHeight="1" thickBot="1">
      <c r="A20" s="88">
        <v>10</v>
      </c>
      <c r="B20" s="86">
        <v>35</v>
      </c>
      <c r="C20" s="87">
        <v>10006379247</v>
      </c>
      <c r="D20" s="86" t="s">
        <v>222</v>
      </c>
      <c r="E20" s="86" t="s">
        <v>185</v>
      </c>
      <c r="F20" s="159" t="s">
        <v>216</v>
      </c>
      <c r="G20" s="85" t="s">
        <v>213</v>
      </c>
      <c r="H20" s="85" t="s">
        <v>161</v>
      </c>
      <c r="I20" s="36"/>
      <c r="J20" s="88">
        <v>10</v>
      </c>
      <c r="K20" s="86">
        <v>74</v>
      </c>
      <c r="L20" s="87">
        <v>10007294683</v>
      </c>
      <c r="M20" s="86" t="s">
        <v>202</v>
      </c>
      <c r="N20" s="86" t="s">
        <v>203</v>
      </c>
      <c r="O20" s="159" t="s">
        <v>134</v>
      </c>
      <c r="P20" s="85" t="s">
        <v>214</v>
      </c>
      <c r="Q20" s="85" t="s">
        <v>161</v>
      </c>
      <c r="R20" s="31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/>
      <c r="AK20" s="7"/>
      <c r="AL20" s="10"/>
      <c r="AM20" s="10"/>
      <c r="AN20" s="100"/>
    </row>
    <row r="21" spans="1:40" s="49" customFormat="1" ht="15.75" customHeight="1">
      <c r="A21" s="88">
        <v>11</v>
      </c>
      <c r="B21" s="86">
        <v>33</v>
      </c>
      <c r="C21" s="87">
        <v>10010732628</v>
      </c>
      <c r="D21" s="86" t="s">
        <v>223</v>
      </c>
      <c r="E21" s="86" t="s">
        <v>179</v>
      </c>
      <c r="F21" s="159" t="s">
        <v>216</v>
      </c>
      <c r="G21" s="85" t="s">
        <v>213</v>
      </c>
      <c r="H21" s="85" t="s">
        <v>161</v>
      </c>
      <c r="I21" s="36"/>
      <c r="J21" s="88">
        <v>11</v>
      </c>
      <c r="K21" s="86">
        <v>31</v>
      </c>
      <c r="L21" s="87">
        <v>10009181032</v>
      </c>
      <c r="M21" s="86" t="s">
        <v>175</v>
      </c>
      <c r="N21" s="86" t="s">
        <v>176</v>
      </c>
      <c r="O21" s="159" t="s">
        <v>177</v>
      </c>
      <c r="P21" s="85"/>
      <c r="Q21" s="85" t="s">
        <v>161</v>
      </c>
      <c r="R21" s="31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0" s="49" customFormat="1" ht="15.75" customHeight="1">
      <c r="A22" s="88">
        <v>12</v>
      </c>
      <c r="B22" s="86">
        <v>34</v>
      </c>
      <c r="C22" s="87">
        <v>10009090702</v>
      </c>
      <c r="D22" s="86" t="s">
        <v>224</v>
      </c>
      <c r="E22" s="86" t="s">
        <v>183</v>
      </c>
      <c r="F22" s="159" t="s">
        <v>216</v>
      </c>
      <c r="G22" s="85" t="s">
        <v>213</v>
      </c>
      <c r="H22" s="85" t="s">
        <v>161</v>
      </c>
      <c r="I22" s="36"/>
      <c r="J22" s="88">
        <v>12</v>
      </c>
      <c r="K22" s="86">
        <v>28</v>
      </c>
      <c r="L22" s="87">
        <v>10006108051</v>
      </c>
      <c r="M22" s="86" t="s">
        <v>172</v>
      </c>
      <c r="N22" s="86" t="s">
        <v>173</v>
      </c>
      <c r="O22" s="159" t="s">
        <v>215</v>
      </c>
      <c r="P22" s="85" t="s">
        <v>91</v>
      </c>
      <c r="Q22" s="85" t="s">
        <v>161</v>
      </c>
      <c r="R22" s="319">
        <v>1.2384259259259258E-4</v>
      </c>
      <c r="S22" s="35"/>
      <c r="V22" s="70" t="s">
        <v>9</v>
      </c>
      <c r="W22" s="10"/>
      <c r="X22" s="7" t="s">
        <v>23</v>
      </c>
      <c r="Y22" s="71" t="s">
        <v>10</v>
      </c>
      <c r="Z22" s="10"/>
      <c r="AA22" s="7" t="s">
        <v>23</v>
      </c>
      <c r="AB22" s="71" t="s">
        <v>11</v>
      </c>
      <c r="AC22" s="11"/>
      <c r="AD22" s="7" t="s">
        <v>23</v>
      </c>
      <c r="AE22" s="7"/>
      <c r="AF22" s="71" t="s">
        <v>12</v>
      </c>
      <c r="AG22" s="12"/>
      <c r="AH22" s="68" t="s">
        <v>23</v>
      </c>
      <c r="AI22" s="10"/>
      <c r="AJ22" s="10"/>
      <c r="AK22" s="7"/>
    </row>
    <row r="23" spans="1:40" s="49" customFormat="1" ht="15.75" customHeight="1">
      <c r="A23" s="88">
        <v>13</v>
      </c>
      <c r="B23" s="86">
        <v>68</v>
      </c>
      <c r="C23" s="87">
        <v>10010166590</v>
      </c>
      <c r="D23" s="86" t="s">
        <v>189</v>
      </c>
      <c r="E23" s="86" t="s">
        <v>190</v>
      </c>
      <c r="F23" s="159" t="s">
        <v>134</v>
      </c>
      <c r="G23" s="85" t="s">
        <v>214</v>
      </c>
      <c r="H23" s="85" t="s">
        <v>161</v>
      </c>
      <c r="I23" s="36"/>
      <c r="J23" s="88">
        <v>13</v>
      </c>
      <c r="K23" s="86">
        <v>35</v>
      </c>
      <c r="L23" s="87">
        <v>10006379247</v>
      </c>
      <c r="M23" s="86" t="s">
        <v>222</v>
      </c>
      <c r="N23" s="86" t="s">
        <v>185</v>
      </c>
      <c r="O23" s="159" t="s">
        <v>216</v>
      </c>
      <c r="P23" s="85" t="s">
        <v>213</v>
      </c>
      <c r="Q23" s="85" t="s">
        <v>161</v>
      </c>
      <c r="R23" s="319">
        <v>1.2423611111111112E-4</v>
      </c>
      <c r="S23" s="35"/>
      <c r="V23" s="495" t="str">
        <f>V10</f>
        <v>78  BOS Theo</v>
      </c>
      <c r="W23" s="506"/>
      <c r="X23" s="272"/>
      <c r="Y23" s="497" t="str">
        <f>Y10</f>
        <v>20  SZALONTAY Sándor</v>
      </c>
      <c r="Z23" s="498"/>
      <c r="AA23" s="272"/>
      <c r="AB23" s="497" t="str">
        <f>AB10</f>
        <v>16  VYNOKUROV Andrii</v>
      </c>
      <c r="AC23" s="498"/>
      <c r="AD23" s="273"/>
      <c r="AE23" s="273"/>
      <c r="AF23" s="497" t="str">
        <f>AF10</f>
        <v>72  KELEMEN Pavel</v>
      </c>
      <c r="AG23" s="498"/>
      <c r="AH23" s="278"/>
      <c r="AI23" s="10"/>
      <c r="AJ23" s="10"/>
      <c r="AK23" s="7"/>
    </row>
    <row r="24" spans="1:40" s="49" customFormat="1" ht="15.75" customHeight="1">
      <c r="A24" s="88">
        <v>14</v>
      </c>
      <c r="B24" s="86">
        <v>71</v>
      </c>
      <c r="C24" s="87">
        <v>10010166691</v>
      </c>
      <c r="D24" s="86" t="s">
        <v>196</v>
      </c>
      <c r="E24" s="86" t="s">
        <v>225</v>
      </c>
      <c r="F24" s="159" t="s">
        <v>134</v>
      </c>
      <c r="G24" s="85" t="s">
        <v>214</v>
      </c>
      <c r="H24" s="85" t="s">
        <v>161</v>
      </c>
      <c r="I24" s="36"/>
      <c r="J24" s="88">
        <v>14</v>
      </c>
      <c r="K24" s="86">
        <v>34</v>
      </c>
      <c r="L24" s="87">
        <v>10009090702</v>
      </c>
      <c r="M24" s="86" t="s">
        <v>224</v>
      </c>
      <c r="N24" s="86" t="s">
        <v>183</v>
      </c>
      <c r="O24" s="159" t="s">
        <v>216</v>
      </c>
      <c r="P24" s="85" t="s">
        <v>213</v>
      </c>
      <c r="Q24" s="85" t="s">
        <v>161</v>
      </c>
      <c r="R24" s="319">
        <v>1.2454861111111111E-4</v>
      </c>
      <c r="S24" s="35"/>
      <c r="V24" s="495" t="str">
        <f>AL19</f>
        <v>28  CECI Luca</v>
      </c>
      <c r="W24" s="506"/>
      <c r="X24" s="272"/>
      <c r="Y24" s="497" t="str">
        <f>AI19</f>
        <v>31  JONAUSKAS Svajunas</v>
      </c>
      <c r="Z24" s="498"/>
      <c r="AA24" s="272"/>
      <c r="AB24" s="497" t="str">
        <f>AF19</f>
        <v>74  WAGNER Robin</v>
      </c>
      <c r="AC24" s="498"/>
      <c r="AD24" s="273"/>
      <c r="AE24" s="273"/>
      <c r="AF24" s="497" t="str">
        <f>AB19</f>
        <v>68  ČECHMAN Martin</v>
      </c>
      <c r="AG24" s="498"/>
      <c r="AH24" s="279"/>
      <c r="AI24" s="10"/>
      <c r="AJ24" s="10"/>
      <c r="AK24" s="7"/>
    </row>
    <row r="25" spans="1:40" s="49" customFormat="1" ht="15.75" customHeight="1">
      <c r="A25" s="88">
        <v>15</v>
      </c>
      <c r="B25" s="86">
        <v>69</v>
      </c>
      <c r="C25" s="87">
        <v>10009175574</v>
      </c>
      <c r="D25" s="86" t="s">
        <v>193</v>
      </c>
      <c r="E25" s="86" t="s">
        <v>194</v>
      </c>
      <c r="F25" s="159" t="s">
        <v>134</v>
      </c>
      <c r="G25" s="85" t="s">
        <v>214</v>
      </c>
      <c r="H25" s="85" t="s">
        <v>161</v>
      </c>
      <c r="I25" s="36"/>
      <c r="J25" s="88">
        <v>15</v>
      </c>
      <c r="K25" s="86">
        <v>25</v>
      </c>
      <c r="L25" s="87">
        <v>10007271546</v>
      </c>
      <c r="M25" s="86" t="s">
        <v>170</v>
      </c>
      <c r="N25" s="86" t="s">
        <v>228</v>
      </c>
      <c r="O25" s="159" t="s">
        <v>221</v>
      </c>
      <c r="P25" s="85" t="s">
        <v>169</v>
      </c>
      <c r="Q25" s="85" t="s">
        <v>161</v>
      </c>
      <c r="R25" s="319">
        <v>1.2488425925925924E-4</v>
      </c>
      <c r="S25" s="35"/>
      <c r="V25" s="70" t="s">
        <v>101</v>
      </c>
      <c r="W25" s="10"/>
      <c r="X25" s="7"/>
      <c r="Y25" s="71" t="s">
        <v>102</v>
      </c>
      <c r="Z25" s="10"/>
      <c r="AA25" s="7"/>
      <c r="AB25" s="10"/>
      <c r="AC25" s="11"/>
      <c r="AD25" s="7"/>
      <c r="AE25" s="7"/>
      <c r="AF25" s="10"/>
      <c r="AG25" s="12"/>
      <c r="AH25" s="68"/>
      <c r="AI25" s="10"/>
      <c r="AJ25" s="10"/>
      <c r="AK25" s="7"/>
    </row>
    <row r="26" spans="1:40" s="49" customFormat="1" ht="15.75" customHeight="1">
      <c r="A26" s="88">
        <v>16</v>
      </c>
      <c r="B26" s="86">
        <v>70</v>
      </c>
      <c r="C26" s="87">
        <v>10009718572</v>
      </c>
      <c r="D26" s="86" t="s">
        <v>195</v>
      </c>
      <c r="E26" s="86" t="s">
        <v>194</v>
      </c>
      <c r="F26" s="159" t="s">
        <v>134</v>
      </c>
      <c r="G26" s="85" t="s">
        <v>214</v>
      </c>
      <c r="H26" s="85" t="s">
        <v>161</v>
      </c>
      <c r="I26" s="36"/>
      <c r="J26" s="88">
        <v>16</v>
      </c>
      <c r="K26" s="86">
        <v>69</v>
      </c>
      <c r="L26" s="87">
        <v>10009175574</v>
      </c>
      <c r="M26" s="86" t="s">
        <v>193</v>
      </c>
      <c r="N26" s="86" t="s">
        <v>194</v>
      </c>
      <c r="O26" s="159" t="s">
        <v>134</v>
      </c>
      <c r="P26" s="85" t="s">
        <v>214</v>
      </c>
      <c r="Q26" s="85" t="s">
        <v>161</v>
      </c>
      <c r="R26" s="319">
        <v>1.2503472222222224E-4</v>
      </c>
      <c r="S26" s="35"/>
      <c r="V26" s="495" t="str">
        <f>AI10</f>
        <v>24  DUBCHENKO Alexandr</v>
      </c>
      <c r="W26" s="506"/>
      <c r="X26" s="272"/>
      <c r="Y26" s="497" t="str">
        <f>AL10</f>
        <v>73  SOJKA David</v>
      </c>
      <c r="Z26" s="498"/>
      <c r="AA26" s="7"/>
      <c r="AB26" s="73"/>
      <c r="AC26" s="73"/>
      <c r="AD26" s="8"/>
      <c r="AE26" s="8"/>
      <c r="AF26" s="73"/>
      <c r="AG26" s="73"/>
      <c r="AH26" s="25"/>
      <c r="AI26" s="10"/>
      <c r="AJ26" s="10"/>
      <c r="AK26" s="7"/>
    </row>
    <row r="27" spans="1:40" s="49" customFormat="1" ht="15.75" customHeight="1" thickBot="1">
      <c r="A27" s="88">
        <v>17</v>
      </c>
      <c r="B27" s="86">
        <v>73</v>
      </c>
      <c r="C27" s="87">
        <v>10008950858</v>
      </c>
      <c r="D27" s="86" t="s">
        <v>200</v>
      </c>
      <c r="E27" s="86" t="s">
        <v>201</v>
      </c>
      <c r="F27" s="159" t="s">
        <v>134</v>
      </c>
      <c r="G27" s="85" t="s">
        <v>214</v>
      </c>
      <c r="H27" s="85" t="s">
        <v>161</v>
      </c>
      <c r="I27" s="36"/>
      <c r="J27" s="88">
        <v>17</v>
      </c>
      <c r="K27" s="86">
        <v>33</v>
      </c>
      <c r="L27" s="87">
        <v>10010732628</v>
      </c>
      <c r="M27" s="86" t="s">
        <v>223</v>
      </c>
      <c r="N27" s="86" t="s">
        <v>179</v>
      </c>
      <c r="O27" s="159" t="s">
        <v>216</v>
      </c>
      <c r="P27" s="85" t="s">
        <v>213</v>
      </c>
      <c r="Q27" s="85" t="s">
        <v>161</v>
      </c>
      <c r="R27" s="319">
        <v>1.2767361111111112E-4</v>
      </c>
      <c r="S27" s="35"/>
      <c r="V27" s="491" t="str">
        <f>Y15</f>
        <v>59  RAJKOVSKI Patrik</v>
      </c>
      <c r="W27" s="507"/>
      <c r="X27" s="280"/>
      <c r="Y27" s="493" t="str">
        <f>V14</f>
        <v>79  OLIVA Lewis</v>
      </c>
      <c r="Z27" s="494"/>
      <c r="AA27" s="26"/>
      <c r="AB27" s="75"/>
      <c r="AC27" s="75"/>
      <c r="AD27" s="27"/>
      <c r="AE27" s="27"/>
      <c r="AF27" s="75"/>
      <c r="AG27" s="75"/>
      <c r="AH27" s="28"/>
      <c r="AI27" s="10"/>
      <c r="AJ27" s="10"/>
      <c r="AK27" s="7"/>
      <c r="AL27" s="10"/>
      <c r="AM27" s="10"/>
      <c r="AN27" s="100"/>
    </row>
    <row r="28" spans="1:40" s="49" customFormat="1" ht="15.75" customHeight="1" thickBot="1">
      <c r="A28" s="88">
        <v>18</v>
      </c>
      <c r="B28" s="86">
        <v>74</v>
      </c>
      <c r="C28" s="87">
        <v>10007294683</v>
      </c>
      <c r="D28" s="86" t="s">
        <v>202</v>
      </c>
      <c r="E28" s="86" t="s">
        <v>203</v>
      </c>
      <c r="F28" s="159" t="s">
        <v>134</v>
      </c>
      <c r="G28" s="85" t="s">
        <v>214</v>
      </c>
      <c r="H28" s="85" t="s">
        <v>161</v>
      </c>
      <c r="I28" s="36"/>
      <c r="J28" s="88">
        <v>18</v>
      </c>
      <c r="K28" s="86">
        <v>71</v>
      </c>
      <c r="L28" s="87">
        <v>10010166691</v>
      </c>
      <c r="M28" s="86" t="s">
        <v>196</v>
      </c>
      <c r="N28" s="86" t="s">
        <v>225</v>
      </c>
      <c r="O28" s="159" t="s">
        <v>134</v>
      </c>
      <c r="P28" s="85" t="s">
        <v>214</v>
      </c>
      <c r="Q28" s="85" t="s">
        <v>161</v>
      </c>
      <c r="R28" s="31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175" t="s">
        <v>103</v>
      </c>
      <c r="AM28" s="176"/>
      <c r="AN28" s="177" t="s">
        <v>24</v>
      </c>
    </row>
    <row r="29" spans="1:40" s="49" customFormat="1" ht="15.75" customHeight="1">
      <c r="A29" s="88">
        <v>19</v>
      </c>
      <c r="B29" s="86">
        <v>72</v>
      </c>
      <c r="C29" s="87">
        <v>10006422895</v>
      </c>
      <c r="D29" s="86" t="s">
        <v>198</v>
      </c>
      <c r="E29" s="86" t="s">
        <v>199</v>
      </c>
      <c r="F29" s="159" t="s">
        <v>134</v>
      </c>
      <c r="G29" s="85" t="s">
        <v>214</v>
      </c>
      <c r="H29" s="85" t="s">
        <v>161</v>
      </c>
      <c r="I29" s="36"/>
      <c r="J29" s="88">
        <v>19</v>
      </c>
      <c r="K29" s="86">
        <v>70</v>
      </c>
      <c r="L29" s="87">
        <v>10009718572</v>
      </c>
      <c r="M29" s="86" t="s">
        <v>195</v>
      </c>
      <c r="N29" s="86" t="s">
        <v>194</v>
      </c>
      <c r="O29" s="159" t="s">
        <v>134</v>
      </c>
      <c r="P29" s="85" t="s">
        <v>214</v>
      </c>
      <c r="Q29" s="85" t="s">
        <v>161</v>
      </c>
      <c r="R29" s="31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495" t="str">
        <f>V32</f>
        <v>68  ČECHMAN Martin</v>
      </c>
      <c r="AM29" s="498"/>
      <c r="AN29" s="410">
        <v>11</v>
      </c>
    </row>
    <row r="30" spans="1:40" s="49" customFormat="1" ht="15.75" customHeight="1">
      <c r="A30" s="88">
        <v>20</v>
      </c>
      <c r="B30" s="86">
        <v>16</v>
      </c>
      <c r="C30" s="87">
        <v>10002418415</v>
      </c>
      <c r="D30" s="86" t="s">
        <v>226</v>
      </c>
      <c r="E30" s="86" t="s">
        <v>153</v>
      </c>
      <c r="F30" s="159" t="s">
        <v>156</v>
      </c>
      <c r="G30" s="85" t="s">
        <v>233</v>
      </c>
      <c r="H30" s="85" t="s">
        <v>161</v>
      </c>
      <c r="I30" s="36"/>
      <c r="J30" s="88">
        <v>20</v>
      </c>
      <c r="K30" s="86">
        <v>17</v>
      </c>
      <c r="L30" s="87">
        <v>10006319633</v>
      </c>
      <c r="M30" s="86" t="s">
        <v>158</v>
      </c>
      <c r="N30" s="86" t="s">
        <v>159</v>
      </c>
      <c r="O30" s="159" t="s">
        <v>160</v>
      </c>
      <c r="P30" s="85" t="s">
        <v>235</v>
      </c>
      <c r="Q30" s="85" t="s">
        <v>161</v>
      </c>
      <c r="R30" s="319">
        <v>1.3150462962962961E-4</v>
      </c>
      <c r="S30" s="35"/>
      <c r="V30" s="70" t="s">
        <v>9</v>
      </c>
      <c r="W30" s="10" t="s">
        <v>24</v>
      </c>
      <c r="X30" s="118" t="s">
        <v>23</v>
      </c>
      <c r="Y30" s="71" t="s">
        <v>17</v>
      </c>
      <c r="Z30" s="10" t="s">
        <v>24</v>
      </c>
      <c r="AA30" s="119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495" t="str">
        <f>V33</f>
        <v>73  SOJKA David</v>
      </c>
      <c r="AM30" s="498"/>
      <c r="AN30" s="410">
        <v>9</v>
      </c>
    </row>
    <row r="31" spans="1:40" s="49" customFormat="1" ht="15.75" customHeight="1">
      <c r="A31" s="40"/>
      <c r="B31" s="39"/>
      <c r="C31" s="486"/>
      <c r="D31" s="486"/>
      <c r="E31" s="72"/>
      <c r="F31" s="72"/>
      <c r="G31" s="39"/>
      <c r="H31" s="39"/>
      <c r="I31" s="36"/>
      <c r="J31" s="40"/>
      <c r="K31" s="39"/>
      <c r="L31" s="486"/>
      <c r="M31" s="486"/>
      <c r="N31" s="72"/>
      <c r="O31" s="72"/>
      <c r="P31" s="39"/>
      <c r="Q31" s="39"/>
      <c r="R31" s="39"/>
      <c r="S31" s="35"/>
      <c r="V31" s="288" t="str">
        <f>V23</f>
        <v>78  BOS Theo</v>
      </c>
      <c r="W31" s="282"/>
      <c r="X31" s="272"/>
      <c r="Y31" s="281" t="str">
        <f>Y24</f>
        <v>31  JONAUSKAS Svajunas</v>
      </c>
      <c r="Z31" s="282"/>
      <c r="AA31" s="68"/>
      <c r="AB31" s="73"/>
      <c r="AC31" s="74"/>
      <c r="AD31" s="8"/>
      <c r="AE31" s="8"/>
      <c r="AF31" s="73"/>
      <c r="AG31" s="74"/>
      <c r="AH31" s="76"/>
      <c r="AI31" s="10"/>
      <c r="AJ31" s="10"/>
      <c r="AK31" s="7"/>
      <c r="AL31" s="495" t="str">
        <f>Y31</f>
        <v>31  JONAUSKAS Svajunas</v>
      </c>
      <c r="AM31" s="498"/>
      <c r="AN31" s="410">
        <v>10</v>
      </c>
    </row>
    <row r="32" spans="1:40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283" t="str">
        <f>AF24</f>
        <v>68  ČECHMAN Martin</v>
      </c>
      <c r="W32" s="282"/>
      <c r="X32" s="272"/>
      <c r="Y32" s="284" t="str">
        <f>AB24</f>
        <v>74  WAGNER Robin</v>
      </c>
      <c r="Z32" s="282"/>
      <c r="AA32" s="25"/>
      <c r="AB32" s="73"/>
      <c r="AC32" s="74"/>
      <c r="AD32" s="8"/>
      <c r="AE32" s="8"/>
      <c r="AF32" s="73"/>
      <c r="AG32" s="74"/>
      <c r="AH32" s="76"/>
      <c r="AI32" s="10"/>
      <c r="AJ32" s="10"/>
      <c r="AK32" s="7"/>
      <c r="AL32" s="495" t="str">
        <f>Y32</f>
        <v>74  WAGNER Robin</v>
      </c>
      <c r="AM32" s="498"/>
      <c r="AN32" s="410">
        <v>12</v>
      </c>
    </row>
    <row r="33" spans="1:42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285" t="str">
        <f>Y26</f>
        <v>73  SOJKA David</v>
      </c>
      <c r="W33" s="286"/>
      <c r="X33" s="287"/>
      <c r="Y33" s="289" t="str">
        <f>V26</f>
        <v>24  DUBCHENKO Alexandr</v>
      </c>
      <c r="Z33" s="286"/>
      <c r="AA33" s="28"/>
      <c r="AB33" s="73"/>
      <c r="AC33" s="74"/>
      <c r="AD33" s="8"/>
      <c r="AE33" s="8"/>
      <c r="AF33" s="73"/>
      <c r="AG33" s="74"/>
      <c r="AH33" s="76"/>
      <c r="AI33" s="10"/>
      <c r="AJ33" s="10"/>
      <c r="AK33" s="7"/>
      <c r="AL33" s="22"/>
      <c r="AM33" s="178" t="s">
        <v>23</v>
      </c>
      <c r="AN33" s="179"/>
    </row>
    <row r="34" spans="1:42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2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62" t="s">
        <v>19</v>
      </c>
      <c r="W35" s="17"/>
      <c r="X35" s="18"/>
      <c r="Y35" s="109"/>
      <c r="Z35" s="109"/>
      <c r="AA35" s="115"/>
      <c r="AB35" s="17"/>
      <c r="AC35" s="17"/>
      <c r="AD35" s="18"/>
      <c r="AE35" s="109"/>
      <c r="AF35" s="109"/>
      <c r="AG35" s="110"/>
      <c r="AI35" s="10"/>
      <c r="AJ35" s="10"/>
      <c r="AK35" s="7"/>
      <c r="AL35" s="175" t="s">
        <v>20</v>
      </c>
      <c r="AM35" s="176"/>
      <c r="AN35" s="177" t="s">
        <v>24</v>
      </c>
    </row>
    <row r="36" spans="1:42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0" t="s">
        <v>9</v>
      </c>
      <c r="W36" s="10"/>
      <c r="X36" s="7" t="s">
        <v>23</v>
      </c>
      <c r="Y36" s="118" t="s">
        <v>23</v>
      </c>
      <c r="Z36" s="111"/>
      <c r="AA36" s="116"/>
      <c r="AB36" s="71" t="s">
        <v>10</v>
      </c>
      <c r="AC36" s="10"/>
      <c r="AD36" s="7" t="s">
        <v>23</v>
      </c>
      <c r="AE36" s="111"/>
      <c r="AF36" s="118" t="s">
        <v>23</v>
      </c>
      <c r="AG36" s="119" t="s">
        <v>23</v>
      </c>
      <c r="AI36" s="10"/>
      <c r="AJ36" s="10"/>
      <c r="AK36" s="7"/>
      <c r="AL36" s="495" t="str">
        <f>V43</f>
        <v>79  OLIVA Lewis</v>
      </c>
      <c r="AM36" s="498"/>
      <c r="AN36" s="410">
        <v>5</v>
      </c>
      <c r="AO36" s="35"/>
    </row>
    <row r="37" spans="1:42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495" t="str">
        <f>V24</f>
        <v>28  CECI Luca</v>
      </c>
      <c r="W37" s="496"/>
      <c r="X37" s="272"/>
      <c r="Y37" s="290"/>
      <c r="Z37" s="291"/>
      <c r="AA37" s="292"/>
      <c r="AB37" s="505" t="str">
        <f>Y23</f>
        <v>20  SZALONTAY Sándor</v>
      </c>
      <c r="AC37" s="498"/>
      <c r="AD37" s="7"/>
      <c r="AE37" s="111"/>
      <c r="AF37" s="118"/>
      <c r="AG37" s="119"/>
      <c r="AI37" s="10"/>
      <c r="AJ37" s="10"/>
      <c r="AK37" s="7"/>
      <c r="AL37" s="495" t="str">
        <f>V37</f>
        <v>28  CECI Luca</v>
      </c>
      <c r="AM37" s="498"/>
      <c r="AN37" s="410">
        <v>7</v>
      </c>
      <c r="AO37" s="35"/>
      <c r="AP37" s="35"/>
    </row>
    <row r="38" spans="1:42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495" t="str">
        <f>Y33</f>
        <v>24  DUBCHENKO Alexandr</v>
      </c>
      <c r="W38" s="496"/>
      <c r="X38" s="272"/>
      <c r="Y38" s="293"/>
      <c r="Z38" s="291"/>
      <c r="AA38" s="292"/>
      <c r="AB38" s="503" t="str">
        <f>V31</f>
        <v>78  BOS Theo</v>
      </c>
      <c r="AC38" s="504"/>
      <c r="AD38" s="7"/>
      <c r="AE38" s="111"/>
      <c r="AF38" s="111"/>
      <c r="AG38" s="112"/>
      <c r="AI38" s="10"/>
      <c r="AJ38" s="10"/>
      <c r="AK38" s="7"/>
      <c r="AL38" s="495" t="str">
        <f>AB37</f>
        <v>20  SZALONTAY Sándor</v>
      </c>
      <c r="AM38" s="498"/>
      <c r="AN38" s="410">
        <v>6</v>
      </c>
      <c r="AO38" s="35"/>
      <c r="AP38" s="35"/>
    </row>
    <row r="39" spans="1:42" ht="13.5" customHeight="1">
      <c r="T39" s="77"/>
      <c r="V39" s="169"/>
      <c r="W39" s="170"/>
      <c r="X39" s="170"/>
      <c r="Y39" s="170"/>
      <c r="Z39" s="170"/>
      <c r="AA39" s="171"/>
      <c r="AB39" s="170"/>
      <c r="AC39" s="170"/>
      <c r="AD39" s="113"/>
      <c r="AE39" s="113"/>
      <c r="AF39" s="113"/>
      <c r="AG39" s="114"/>
      <c r="AI39" s="10"/>
      <c r="AJ39" s="10"/>
      <c r="AK39" s="7"/>
      <c r="AL39" s="495" t="str">
        <f>AB43</f>
        <v>59  RAJKOVSKI Patrik</v>
      </c>
      <c r="AM39" s="498"/>
      <c r="AN39" s="410">
        <v>8</v>
      </c>
    </row>
    <row r="40" spans="1:42" ht="14.25" customHeight="1" thickBot="1">
      <c r="P40" s="37"/>
      <c r="Q40" s="37"/>
      <c r="V40" s="20"/>
      <c r="W40" s="11"/>
      <c r="X40" s="8"/>
      <c r="Y40" s="171"/>
      <c r="Z40" s="171"/>
      <c r="AA40" s="172"/>
      <c r="AB40" s="12"/>
      <c r="AC40" s="12"/>
      <c r="AD40" s="1"/>
      <c r="AE40" s="1"/>
      <c r="AF40" s="1"/>
      <c r="AG40" s="106"/>
      <c r="AL40" s="22"/>
      <c r="AM40" s="178" t="s">
        <v>23</v>
      </c>
      <c r="AN40" s="179"/>
    </row>
    <row r="41" spans="1:42" ht="11.25" customHeight="1">
      <c r="P41" s="37"/>
      <c r="Q41" s="37"/>
      <c r="V41" s="70" t="s">
        <v>11</v>
      </c>
      <c r="W41" s="11"/>
      <c r="X41" s="7" t="s">
        <v>23</v>
      </c>
      <c r="Y41" s="118" t="s">
        <v>23</v>
      </c>
      <c r="Z41" s="120" t="s">
        <v>23</v>
      </c>
      <c r="AA41" s="173"/>
      <c r="AB41" s="71" t="s">
        <v>12</v>
      </c>
      <c r="AC41" s="12"/>
      <c r="AD41" s="7" t="s">
        <v>23</v>
      </c>
      <c r="AE41" s="1"/>
      <c r="AF41" s="118" t="s">
        <v>23</v>
      </c>
      <c r="AG41" s="106"/>
    </row>
    <row r="42" spans="1:42">
      <c r="P42" s="37"/>
      <c r="Q42" s="37"/>
      <c r="V42" s="495" t="str">
        <f>AB23</f>
        <v>16  VYNOKUROV Andrii</v>
      </c>
      <c r="W42" s="498"/>
      <c r="X42" s="273"/>
      <c r="Y42" s="290"/>
      <c r="Z42" s="294"/>
      <c r="AA42" s="295"/>
      <c r="AB42" s="505" t="str">
        <f>AF23</f>
        <v>72  KELEMEN Pavel</v>
      </c>
      <c r="AC42" s="498"/>
      <c r="AD42" s="8"/>
      <c r="AE42" s="1"/>
      <c r="AF42" s="118"/>
      <c r="AG42" s="106"/>
    </row>
    <row r="43" spans="1:42" ht="13.5" thickBot="1">
      <c r="P43" s="37"/>
      <c r="Q43" s="37"/>
      <c r="V43" s="491" t="str">
        <f>Y27</f>
        <v>79  OLIVA Lewis</v>
      </c>
      <c r="W43" s="494"/>
      <c r="X43" s="296"/>
      <c r="Y43" s="297"/>
      <c r="Z43" s="298"/>
      <c r="AA43" s="299"/>
      <c r="AB43" s="499" t="str">
        <f>V27</f>
        <v>59  RAJKOVSKI Patrik</v>
      </c>
      <c r="AC43" s="494"/>
      <c r="AD43" s="107"/>
      <c r="AE43" s="107"/>
      <c r="AF43" s="107"/>
      <c r="AG43" s="108"/>
    </row>
    <row r="44" spans="1:42" ht="13.5" thickBot="1">
      <c r="P44" s="37"/>
      <c r="Q44" s="37"/>
    </row>
    <row r="45" spans="1:42" ht="20.25">
      <c r="P45" s="37"/>
      <c r="Q45" s="37"/>
      <c r="V45" s="162" t="s">
        <v>21</v>
      </c>
      <c r="W45" s="17"/>
      <c r="X45" s="18"/>
      <c r="Y45" s="17"/>
      <c r="Z45" s="17"/>
      <c r="AA45" s="18"/>
      <c r="AB45" s="17"/>
      <c r="AC45" s="19"/>
      <c r="AD45" s="102"/>
      <c r="AF45" s="500" t="s">
        <v>22</v>
      </c>
      <c r="AG45" s="501"/>
      <c r="AH45" s="501"/>
      <c r="AI45" s="501"/>
      <c r="AJ45" s="501"/>
      <c r="AK45" s="501"/>
      <c r="AL45" s="501"/>
      <c r="AM45" s="501"/>
      <c r="AN45" s="502"/>
    </row>
    <row r="46" spans="1:42" ht="20.25">
      <c r="P46" s="37"/>
      <c r="Q46" s="37"/>
      <c r="V46" s="70" t="s">
        <v>35</v>
      </c>
      <c r="W46" s="10"/>
      <c r="X46" s="7" t="s">
        <v>23</v>
      </c>
      <c r="Y46" s="71" t="s">
        <v>36</v>
      </c>
      <c r="Z46" s="10"/>
      <c r="AA46" s="7" t="s">
        <v>23</v>
      </c>
      <c r="AB46" s="71" t="s">
        <v>37</v>
      </c>
      <c r="AC46" s="11"/>
      <c r="AD46" s="68" t="s">
        <v>23</v>
      </c>
      <c r="AF46" s="70" t="s">
        <v>106</v>
      </c>
      <c r="AG46" s="10"/>
      <c r="AH46" s="7" t="s">
        <v>23</v>
      </c>
      <c r="AI46" s="71" t="s">
        <v>10</v>
      </c>
      <c r="AJ46" s="10"/>
      <c r="AK46" s="7" t="s">
        <v>23</v>
      </c>
      <c r="AL46" s="71" t="s">
        <v>11</v>
      </c>
      <c r="AM46" s="11"/>
      <c r="AN46" s="68" t="s">
        <v>23</v>
      </c>
    </row>
    <row r="47" spans="1:42">
      <c r="P47" s="37"/>
      <c r="Q47" s="37"/>
      <c r="V47" s="495" t="str">
        <f>V38</f>
        <v>24  DUBCHENKO Alexandr</v>
      </c>
      <c r="W47" s="496"/>
      <c r="X47" s="272"/>
      <c r="Y47" s="497"/>
      <c r="Z47" s="496"/>
      <c r="AA47" s="272"/>
      <c r="AB47" s="497"/>
      <c r="AC47" s="496"/>
      <c r="AD47" s="300"/>
      <c r="AE47" s="301"/>
      <c r="AF47" s="495"/>
      <c r="AG47" s="498"/>
      <c r="AH47" s="272"/>
      <c r="AI47" s="497"/>
      <c r="AJ47" s="498"/>
      <c r="AK47" s="272"/>
      <c r="AL47" s="497"/>
      <c r="AM47" s="498"/>
      <c r="AN47" s="13"/>
    </row>
    <row r="48" spans="1:42">
      <c r="P48" s="37"/>
      <c r="Q48" s="37"/>
      <c r="V48" s="495" t="str">
        <f>AB42</f>
        <v>72  KELEMEN Pavel</v>
      </c>
      <c r="W48" s="496"/>
      <c r="X48" s="272"/>
      <c r="Y48" s="497"/>
      <c r="Z48" s="496"/>
      <c r="AA48" s="272"/>
      <c r="AB48" s="497"/>
      <c r="AC48" s="496"/>
      <c r="AD48" s="300"/>
      <c r="AE48" s="301"/>
      <c r="AF48" s="495"/>
      <c r="AG48" s="498"/>
      <c r="AH48" s="272"/>
      <c r="AI48" s="497"/>
      <c r="AJ48" s="498"/>
      <c r="AK48" s="272"/>
      <c r="AL48" s="497"/>
      <c r="AM48" s="498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3"/>
      <c r="AE49" s="174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0" t="s">
        <v>38</v>
      </c>
      <c r="W50" s="10"/>
      <c r="X50" s="7" t="s">
        <v>23</v>
      </c>
      <c r="Y50" s="71" t="s">
        <v>39</v>
      </c>
      <c r="Z50" s="10"/>
      <c r="AA50" s="7" t="s">
        <v>23</v>
      </c>
      <c r="AB50" s="71" t="s">
        <v>40</v>
      </c>
      <c r="AC50" s="11"/>
      <c r="AD50" s="68" t="s">
        <v>23</v>
      </c>
      <c r="AE50" s="174"/>
      <c r="AF50" s="70" t="s">
        <v>107</v>
      </c>
      <c r="AG50" s="10"/>
      <c r="AH50" s="7" t="s">
        <v>23</v>
      </c>
      <c r="AI50" s="71" t="s">
        <v>10</v>
      </c>
      <c r="AJ50" s="10"/>
      <c r="AK50" s="7" t="s">
        <v>23</v>
      </c>
      <c r="AL50" s="71" t="s">
        <v>11</v>
      </c>
      <c r="AM50" s="11"/>
      <c r="AN50" s="68" t="s">
        <v>23</v>
      </c>
    </row>
    <row r="51" spans="22:40">
      <c r="V51" s="495" t="str">
        <f>V42</f>
        <v>16  VYNOKUROV Andrii</v>
      </c>
      <c r="W51" s="496"/>
      <c r="X51" s="272"/>
      <c r="Y51" s="497"/>
      <c r="Z51" s="496"/>
      <c r="AA51" s="272"/>
      <c r="AB51" s="497"/>
      <c r="AC51" s="496"/>
      <c r="AD51" s="278"/>
      <c r="AE51" s="301"/>
      <c r="AF51" s="495"/>
      <c r="AG51" s="498"/>
      <c r="AH51" s="272"/>
      <c r="AI51" s="497"/>
      <c r="AJ51" s="498"/>
      <c r="AK51" s="272"/>
      <c r="AL51" s="497"/>
      <c r="AM51" s="498"/>
      <c r="AN51" s="302"/>
    </row>
    <row r="52" spans="22:40" ht="13.5" thickBot="1">
      <c r="V52" s="491" t="str">
        <f>AB38</f>
        <v>78  BOS Theo</v>
      </c>
      <c r="W52" s="492"/>
      <c r="X52" s="280"/>
      <c r="Y52" s="493"/>
      <c r="Z52" s="492"/>
      <c r="AA52" s="280"/>
      <c r="AB52" s="493"/>
      <c r="AC52" s="492"/>
      <c r="AD52" s="303"/>
      <c r="AE52" s="301"/>
      <c r="AF52" s="491"/>
      <c r="AG52" s="494"/>
      <c r="AH52" s="280"/>
      <c r="AI52" s="493"/>
      <c r="AJ52" s="494"/>
      <c r="AK52" s="280"/>
      <c r="AL52" s="493"/>
      <c r="AM52" s="494"/>
      <c r="AN52" s="304"/>
    </row>
  </sheetData>
  <mergeCells count="94">
    <mergeCell ref="C31:D31"/>
    <mergeCell ref="L31:M31"/>
    <mergeCell ref="A1:S1"/>
    <mergeCell ref="V1:AN1"/>
    <mergeCell ref="C2:R2"/>
    <mergeCell ref="X2:AM2"/>
    <mergeCell ref="A4:S4"/>
    <mergeCell ref="V4:AN4"/>
    <mergeCell ref="A9:S9"/>
    <mergeCell ref="V10:W10"/>
    <mergeCell ref="Y10:Z10"/>
    <mergeCell ref="AB10:AC10"/>
    <mergeCell ref="AF10:AG10"/>
    <mergeCell ref="AI10:AJ10"/>
    <mergeCell ref="AL10:AM10"/>
    <mergeCell ref="AL15:AM15"/>
    <mergeCell ref="AL11:AM11"/>
    <mergeCell ref="V14:W14"/>
    <mergeCell ref="Y14:Z14"/>
    <mergeCell ref="AB14:AC14"/>
    <mergeCell ref="AF14:AG14"/>
    <mergeCell ref="AI14:AJ14"/>
    <mergeCell ref="AL14:AM14"/>
    <mergeCell ref="V11:W11"/>
    <mergeCell ref="Y11:Z11"/>
    <mergeCell ref="AB11:AC11"/>
    <mergeCell ref="AF11:AG11"/>
    <mergeCell ref="AI11:AJ11"/>
    <mergeCell ref="V15:W15"/>
    <mergeCell ref="Y15:Z15"/>
    <mergeCell ref="AB15:AC15"/>
    <mergeCell ref="AF15:AG15"/>
    <mergeCell ref="AI15:AJ15"/>
    <mergeCell ref="AB18:AC18"/>
    <mergeCell ref="AF18:AG18"/>
    <mergeCell ref="AI18:AJ18"/>
    <mergeCell ref="AL18:AM18"/>
    <mergeCell ref="AB19:AC19"/>
    <mergeCell ref="AF19:AG19"/>
    <mergeCell ref="AI19:AJ19"/>
    <mergeCell ref="AL19:AM19"/>
    <mergeCell ref="AL30:AM30"/>
    <mergeCell ref="V23:W23"/>
    <mergeCell ref="Y23:Z23"/>
    <mergeCell ref="AB23:AC23"/>
    <mergeCell ref="AF23:AG23"/>
    <mergeCell ref="V24:W24"/>
    <mergeCell ref="Y24:Z24"/>
    <mergeCell ref="AB24:AC24"/>
    <mergeCell ref="AF24:AG24"/>
    <mergeCell ref="V26:W26"/>
    <mergeCell ref="Y26:Z26"/>
    <mergeCell ref="V27:W27"/>
    <mergeCell ref="Y27:Z27"/>
    <mergeCell ref="AL29:AM29"/>
    <mergeCell ref="AL31:AM31"/>
    <mergeCell ref="AL32:AM32"/>
    <mergeCell ref="AL36:AM36"/>
    <mergeCell ref="V37:W37"/>
    <mergeCell ref="AB37:AC37"/>
    <mergeCell ref="AL37:AM37"/>
    <mergeCell ref="V38:W38"/>
    <mergeCell ref="AB38:AC38"/>
    <mergeCell ref="AL38:AM38"/>
    <mergeCell ref="AL39:AM39"/>
    <mergeCell ref="V42:W42"/>
    <mergeCell ref="AB42:AC42"/>
    <mergeCell ref="AL48:AM48"/>
    <mergeCell ref="V43:W43"/>
    <mergeCell ref="AB43:AC43"/>
    <mergeCell ref="AF45:AN45"/>
    <mergeCell ref="V47:W47"/>
    <mergeCell ref="Y47:Z47"/>
    <mergeCell ref="AB47:AC47"/>
    <mergeCell ref="AF47:AG47"/>
    <mergeCell ref="AI47:AJ47"/>
    <mergeCell ref="AL47:AM47"/>
    <mergeCell ref="V48:W48"/>
    <mergeCell ref="Y48:Z48"/>
    <mergeCell ref="AB48:AC48"/>
    <mergeCell ref="AF48:AG48"/>
    <mergeCell ref="AI48:AJ48"/>
    <mergeCell ref="AL52:AM52"/>
    <mergeCell ref="V51:W51"/>
    <mergeCell ref="Y51:Z51"/>
    <mergeCell ref="AB51:AC51"/>
    <mergeCell ref="AF51:AG51"/>
    <mergeCell ref="AI51:AJ51"/>
    <mergeCell ref="AL51:AM51"/>
    <mergeCell ref="V52:W52"/>
    <mergeCell ref="Y52:Z52"/>
    <mergeCell ref="AB52:AC52"/>
    <mergeCell ref="AF52:AG52"/>
    <mergeCell ref="AI52:AJ52"/>
  </mergeCells>
  <printOptions horizontalCentered="1"/>
  <pageMargins left="0.27559055118110198" right="0.196850393700787" top="0.39370078740157499" bottom="0.27559055118110198" header="0.23622047244094499" footer="0.23622047244094499"/>
  <pageSetup paperSize="9" scale="66" orientation="landscape" r:id="rId1"/>
  <headerFooter alignWithMargins="0"/>
  <colBreaks count="1" manualBreakCount="1">
    <brk id="2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S52"/>
  <sheetViews>
    <sheetView view="pageBreakPreview" topLeftCell="U1" zoomScale="50" zoomScaleNormal="70" zoomScaleSheetLayoutView="50" workbookViewId="0">
      <selection activeCell="AN3" sqref="AN3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45" width="2.28515625" style="35" customWidth="1"/>
    <col min="46" max="16384" width="9.140625" style="35"/>
  </cols>
  <sheetData>
    <row r="1" spans="1:45" ht="38.2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V1" s="487" t="s">
        <v>49</v>
      </c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</row>
    <row r="2" spans="1:45" s="49" customFormat="1" ht="26.25" customHeight="1">
      <c r="A2" s="58"/>
      <c r="B2" s="58"/>
      <c r="C2" s="488" t="str">
        <f>CTR!B3</f>
        <v>Memorial Otmar Malecek 2017   -   International track cycling race UCI Class I.</v>
      </c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57" t="s">
        <v>48</v>
      </c>
      <c r="V2" s="58"/>
      <c r="W2" s="58"/>
      <c r="X2" s="488" t="str">
        <f>CTR!B3</f>
        <v>Memorial Otmar Malecek 2017   -   International track cycling race UCI Class I.</v>
      </c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57" t="str">
        <f>CONCATENATE("Com.no.: 5/",((CTR!$B$1)))</f>
        <v>Com.no.: 5/46</v>
      </c>
    </row>
    <row r="3" spans="1:45" ht="12.75" customHeight="1">
      <c r="A3" s="56" t="str">
        <f>CTR!B2</f>
        <v>Datum / Date: 24.-25. 08. 2017</v>
      </c>
      <c r="B3" s="56"/>
      <c r="C3" s="36"/>
      <c r="D3" s="36"/>
      <c r="E3" s="38"/>
      <c r="F3" s="38"/>
      <c r="S3" s="55" t="s">
        <v>50</v>
      </c>
      <c r="V3" s="56" t="str">
        <f>CTR!B2</f>
        <v>Datum / Date: 24.-25. 08. 2017</v>
      </c>
      <c r="W3" s="56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5" t="s">
        <v>50</v>
      </c>
    </row>
    <row r="4" spans="1:45" ht="21.75" customHeight="1">
      <c r="A4" s="489" t="s">
        <v>47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V4" s="489" t="s">
        <v>47</v>
      </c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</row>
    <row r="5" spans="1:45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5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3"/>
      <c r="J6" s="53" t="s">
        <v>46</v>
      </c>
      <c r="K6" s="53" t="s">
        <v>45</v>
      </c>
      <c r="L6" s="53" t="s">
        <v>127</v>
      </c>
      <c r="M6" s="53" t="s">
        <v>135</v>
      </c>
      <c r="N6" s="53" t="s">
        <v>137</v>
      </c>
      <c r="O6" s="53" t="s">
        <v>133</v>
      </c>
      <c r="P6" s="53" t="s">
        <v>44</v>
      </c>
      <c r="Q6" s="53"/>
      <c r="R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  <c r="AI6" s="53"/>
      <c r="AJ6" s="53"/>
      <c r="AK6" s="53"/>
      <c r="AL6" s="53"/>
      <c r="AM6" s="53"/>
      <c r="AN6" s="53"/>
    </row>
    <row r="7" spans="1:45" ht="13.5" thickBot="1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1"/>
      <c r="J7" s="51" t="s">
        <v>43</v>
      </c>
      <c r="K7" s="51" t="s">
        <v>42</v>
      </c>
      <c r="L7" s="51" t="s">
        <v>127</v>
      </c>
      <c r="M7" s="51" t="s">
        <v>136</v>
      </c>
      <c r="N7" s="51" t="s">
        <v>138</v>
      </c>
      <c r="O7" s="51" t="s">
        <v>133</v>
      </c>
      <c r="P7" s="51" t="s">
        <v>26</v>
      </c>
      <c r="Q7" s="51"/>
      <c r="R7" s="51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5" ht="7.5" customHeight="1" thickBot="1">
      <c r="V8" s="93" t="s">
        <v>8</v>
      </c>
      <c r="W8" s="94"/>
      <c r="X8" s="95"/>
      <c r="Y8" s="95"/>
      <c r="Z8" s="95"/>
      <c r="AA8" s="95"/>
      <c r="AB8" s="95"/>
      <c r="AC8" s="96"/>
      <c r="AD8" s="96"/>
      <c r="AE8" s="96"/>
      <c r="AF8" s="95"/>
      <c r="AG8" s="95"/>
      <c r="AH8" s="97"/>
      <c r="AI8" s="94"/>
      <c r="AJ8" s="94"/>
      <c r="AK8" s="94"/>
      <c r="AL8" s="95"/>
      <c r="AM8" s="95"/>
      <c r="AN8" s="98"/>
    </row>
    <row r="9" spans="1:45" ht="28.5">
      <c r="A9" s="490" t="s">
        <v>58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5" ht="25.5" customHeight="1">
      <c r="A10" s="50"/>
      <c r="B10" s="91" t="s">
        <v>57</v>
      </c>
      <c r="C10" s="50"/>
      <c r="D10" s="50"/>
      <c r="E10" s="50"/>
      <c r="F10" s="50"/>
      <c r="G10" s="50"/>
      <c r="H10" s="50"/>
      <c r="J10" s="50"/>
      <c r="K10" s="91" t="s">
        <v>56</v>
      </c>
      <c r="L10" s="50"/>
      <c r="M10" s="50"/>
      <c r="N10" s="50"/>
      <c r="O10" s="50"/>
      <c r="P10" s="90"/>
      <c r="Q10" s="90"/>
      <c r="R10" s="89" t="s">
        <v>55</v>
      </c>
      <c r="T10" s="49"/>
      <c r="V10" s="514" t="str">
        <f>CONCATENATE(K11,"  ",M11," ",N11)</f>
        <v>78  BOS Theo</v>
      </c>
      <c r="W10" s="515"/>
      <c r="X10" s="64">
        <v>10.707000000000001</v>
      </c>
      <c r="Y10" s="516" t="str">
        <f>CONCATENATE(K12,"  ",M12," ",N12)</f>
        <v>20  SZALONTAY Sándor</v>
      </c>
      <c r="Z10" s="517"/>
      <c r="AA10" s="64"/>
      <c r="AB10" s="516" t="str">
        <f>CONCATENATE(K13,"  ",M13," ",N13)</f>
        <v>16  VYNOKUROV Andrii</v>
      </c>
      <c r="AC10" s="517"/>
      <c r="AD10" s="64"/>
      <c r="AE10" s="64"/>
      <c r="AF10" s="516" t="str">
        <f>CONCATENATE(K14,"  ",M14," ",N14)</f>
        <v>72  KELEMEN Pavel</v>
      </c>
      <c r="AG10" s="517"/>
      <c r="AH10" s="64"/>
      <c r="AI10" s="514" t="str">
        <f>CONCATENATE(K15,"  ",M15," ",N15)</f>
        <v>24  DUBCHENKO Alexandr</v>
      </c>
      <c r="AJ10" s="518"/>
      <c r="AK10" s="64">
        <v>11.332000000000001</v>
      </c>
      <c r="AL10" s="514" t="str">
        <f>CONCATENATE(K16,"  ",M16," ",N16)</f>
        <v>73  SOJKA David</v>
      </c>
      <c r="AM10" s="518"/>
      <c r="AN10" s="66">
        <v>11.298</v>
      </c>
      <c r="AO10" s="49"/>
      <c r="AP10" s="49"/>
      <c r="AS10" s="77"/>
    </row>
    <row r="11" spans="1:45" s="49" customFormat="1" ht="15.75" customHeight="1">
      <c r="A11" s="88">
        <v>1</v>
      </c>
      <c r="B11" s="86">
        <v>31</v>
      </c>
      <c r="C11" s="87">
        <v>10009181032</v>
      </c>
      <c r="D11" s="86" t="s">
        <v>175</v>
      </c>
      <c r="E11" s="86" t="s">
        <v>176</v>
      </c>
      <c r="F11" s="159" t="s">
        <v>177</v>
      </c>
      <c r="G11" s="85"/>
      <c r="H11" s="85" t="s">
        <v>161</v>
      </c>
      <c r="I11" s="36"/>
      <c r="J11" s="88">
        <v>1</v>
      </c>
      <c r="K11" s="86">
        <v>78</v>
      </c>
      <c r="L11" s="87">
        <v>10050887493</v>
      </c>
      <c r="M11" s="86" t="s">
        <v>219</v>
      </c>
      <c r="N11" s="86" t="s">
        <v>205</v>
      </c>
      <c r="O11" s="159" t="s">
        <v>220</v>
      </c>
      <c r="P11" s="85" t="s">
        <v>234</v>
      </c>
      <c r="Q11" s="85" t="s">
        <v>161</v>
      </c>
      <c r="R11" s="319">
        <v>1.1957175925925926E-4</v>
      </c>
      <c r="S11" s="35"/>
      <c r="V11" s="516" t="str">
        <f>CONCATENATE(K26,"  ",M26," ",N26)</f>
        <v>69  FANTA Jiří</v>
      </c>
      <c r="W11" s="519"/>
      <c r="X11" s="63"/>
      <c r="Y11" s="514" t="str">
        <f>CONCATENATE(K25,"  ",M25," ",N25)</f>
        <v>25  SHURSHIN Nikita</v>
      </c>
      <c r="Z11" s="518"/>
      <c r="AA11" s="63">
        <v>11.018000000000001</v>
      </c>
      <c r="AB11" s="520" t="str">
        <f>CONCATENATE(K24,"  ",M24," ",N24)</f>
        <v>34  TURKOV Ivan</v>
      </c>
      <c r="AC11" s="521"/>
      <c r="AD11" s="63">
        <v>11.917999999999999</v>
      </c>
      <c r="AE11" s="63"/>
      <c r="AF11" s="514" t="str">
        <f>CONCATENATE(K23,"  ",M23," ",N23)</f>
        <v>35  EILERS Joachim</v>
      </c>
      <c r="AG11" s="518"/>
      <c r="AH11" s="63">
        <v>11.37</v>
      </c>
      <c r="AI11" s="516" t="str">
        <f>CONCATENATE(K22,"  ",M22," ",N22)</f>
        <v>28  CECI Luca</v>
      </c>
      <c r="AJ11" s="517"/>
      <c r="AK11" s="63"/>
      <c r="AL11" s="516" t="str">
        <f>CONCATENATE(K21,"  ",M21," ",N21)</f>
        <v>31  JONAUSKAS Svajunas</v>
      </c>
      <c r="AM11" s="517"/>
      <c r="AN11" s="67"/>
      <c r="AS11" s="77"/>
    </row>
    <row r="12" spans="1:45" s="49" customFormat="1" ht="15.75" customHeight="1">
      <c r="A12" s="88">
        <v>2</v>
      </c>
      <c r="B12" s="86">
        <v>28</v>
      </c>
      <c r="C12" s="87">
        <v>10006108051</v>
      </c>
      <c r="D12" s="86" t="s">
        <v>172</v>
      </c>
      <c r="E12" s="86" t="s">
        <v>173</v>
      </c>
      <c r="F12" s="159" t="s">
        <v>215</v>
      </c>
      <c r="G12" s="85" t="s">
        <v>91</v>
      </c>
      <c r="H12" s="85" t="s">
        <v>161</v>
      </c>
      <c r="I12" s="36"/>
      <c r="J12" s="88">
        <v>2</v>
      </c>
      <c r="K12" s="86">
        <v>20</v>
      </c>
      <c r="L12" s="87">
        <v>10007073506</v>
      </c>
      <c r="M12" s="86" t="s">
        <v>162</v>
      </c>
      <c r="N12" s="86" t="s">
        <v>163</v>
      </c>
      <c r="O12" s="159" t="s">
        <v>164</v>
      </c>
      <c r="P12" s="85" t="s">
        <v>165</v>
      </c>
      <c r="Q12" s="85" t="s">
        <v>161</v>
      </c>
      <c r="R12" s="31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68"/>
      <c r="AS12" s="77"/>
    </row>
    <row r="13" spans="1:45" s="49" customFormat="1" ht="15.75" customHeight="1">
      <c r="A13" s="88">
        <v>3</v>
      </c>
      <c r="B13" s="86">
        <v>59</v>
      </c>
      <c r="C13" s="87">
        <v>10009176281</v>
      </c>
      <c r="D13" s="86" t="s">
        <v>186</v>
      </c>
      <c r="E13" s="86" t="s">
        <v>187</v>
      </c>
      <c r="F13" s="159" t="s">
        <v>188</v>
      </c>
      <c r="G13" s="85" t="s">
        <v>229</v>
      </c>
      <c r="H13" s="85" t="s">
        <v>161</v>
      </c>
      <c r="I13" s="36"/>
      <c r="J13" s="88">
        <v>3</v>
      </c>
      <c r="K13" s="86">
        <v>16</v>
      </c>
      <c r="L13" s="87">
        <v>10002418415</v>
      </c>
      <c r="M13" s="86" t="s">
        <v>226</v>
      </c>
      <c r="N13" s="86" t="s">
        <v>153</v>
      </c>
      <c r="O13" s="159" t="s">
        <v>156</v>
      </c>
      <c r="P13" s="85" t="s">
        <v>233</v>
      </c>
      <c r="Q13" s="85" t="s">
        <v>161</v>
      </c>
      <c r="R13" s="31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1"/>
      <c r="AC13" s="11"/>
      <c r="AD13" s="7"/>
      <c r="AE13" s="7"/>
      <c r="AF13" s="71"/>
      <c r="AG13" s="12"/>
      <c r="AH13" s="7"/>
      <c r="AI13" s="71"/>
      <c r="AJ13" s="10"/>
      <c r="AK13" s="7"/>
      <c r="AL13" s="71"/>
      <c r="AM13" s="10"/>
      <c r="AN13" s="68"/>
      <c r="AS13" s="77"/>
    </row>
    <row r="14" spans="1:45" s="49" customFormat="1" ht="15.75" customHeight="1">
      <c r="A14" s="88">
        <v>4</v>
      </c>
      <c r="B14" s="86">
        <v>17</v>
      </c>
      <c r="C14" s="87">
        <v>10006319633</v>
      </c>
      <c r="D14" s="86" t="s">
        <v>158</v>
      </c>
      <c r="E14" s="86" t="s">
        <v>159</v>
      </c>
      <c r="F14" s="159" t="s">
        <v>160</v>
      </c>
      <c r="G14" s="85" t="s">
        <v>235</v>
      </c>
      <c r="H14" s="85" t="s">
        <v>161</v>
      </c>
      <c r="I14" s="36"/>
      <c r="J14" s="88">
        <v>4</v>
      </c>
      <c r="K14" s="86">
        <v>72</v>
      </c>
      <c r="L14" s="87">
        <v>10006422895</v>
      </c>
      <c r="M14" s="86" t="s">
        <v>198</v>
      </c>
      <c r="N14" s="86" t="s">
        <v>199</v>
      </c>
      <c r="O14" s="159" t="s">
        <v>134</v>
      </c>
      <c r="P14" s="85" t="s">
        <v>214</v>
      </c>
      <c r="Q14" s="85" t="s">
        <v>161</v>
      </c>
      <c r="R14" s="319">
        <v>1.2145833333333334E-4</v>
      </c>
      <c r="S14" s="35"/>
      <c r="V14" s="514" t="str">
        <f>CONCATENATE(K17,"  ",M17," ",N17)</f>
        <v>79  OLIVA Lewis</v>
      </c>
      <c r="W14" s="515"/>
      <c r="X14" s="64">
        <v>11.362</v>
      </c>
      <c r="Y14" s="514" t="str">
        <f>CONCATENATE(K18,"  ",M18," ",N18)</f>
        <v>68  ČECHMAN Martin</v>
      </c>
      <c r="Z14" s="518"/>
      <c r="AA14" s="64">
        <v>11.183</v>
      </c>
      <c r="AB14" s="513"/>
      <c r="AC14" s="510"/>
      <c r="AD14" s="64"/>
      <c r="AE14" s="64"/>
      <c r="AF14" s="513"/>
      <c r="AG14" s="510"/>
      <c r="AH14" s="64"/>
      <c r="AI14" s="513"/>
      <c r="AJ14" s="510"/>
      <c r="AK14" s="64"/>
      <c r="AL14" s="513"/>
      <c r="AM14" s="510"/>
      <c r="AN14" s="66"/>
      <c r="AS14" s="77"/>
    </row>
    <row r="15" spans="1:45" s="49" customFormat="1" ht="15.75" customHeight="1" thickBot="1">
      <c r="A15" s="88">
        <v>5</v>
      </c>
      <c r="B15" s="86">
        <v>20</v>
      </c>
      <c r="C15" s="87">
        <v>10007073506</v>
      </c>
      <c r="D15" s="86" t="s">
        <v>162</v>
      </c>
      <c r="E15" s="86" t="s">
        <v>163</v>
      </c>
      <c r="F15" s="159" t="s">
        <v>164</v>
      </c>
      <c r="G15" s="85" t="s">
        <v>165</v>
      </c>
      <c r="H15" s="85" t="s">
        <v>161</v>
      </c>
      <c r="I15" s="36"/>
      <c r="J15" s="88">
        <v>5</v>
      </c>
      <c r="K15" s="86">
        <v>24</v>
      </c>
      <c r="L15" s="87">
        <v>10007772108</v>
      </c>
      <c r="M15" s="86" t="s">
        <v>166</v>
      </c>
      <c r="N15" s="86" t="s">
        <v>227</v>
      </c>
      <c r="O15" s="159" t="s">
        <v>221</v>
      </c>
      <c r="P15" s="85" t="s">
        <v>169</v>
      </c>
      <c r="Q15" s="85" t="s">
        <v>161</v>
      </c>
      <c r="R15" s="319">
        <v>1.2151620370370372E-4</v>
      </c>
      <c r="S15" s="35"/>
      <c r="V15" s="516" t="str">
        <f>CONCATENATE(K20,"  ",M20," ",N20)</f>
        <v>74  WAGNER Robin</v>
      </c>
      <c r="W15" s="519"/>
      <c r="X15" s="63"/>
      <c r="Y15" s="516" t="str">
        <f>CONCATENATE(K19,"  ",M19," ",N19)</f>
        <v>59  RAJKOVSKI Patrik</v>
      </c>
      <c r="Z15" s="517"/>
      <c r="AA15" s="65"/>
      <c r="AB15" s="511"/>
      <c r="AC15" s="512"/>
      <c r="AD15" s="101"/>
      <c r="AE15" s="105"/>
      <c r="AF15" s="511"/>
      <c r="AG15" s="512"/>
      <c r="AH15" s="65"/>
      <c r="AI15" s="511"/>
      <c r="AJ15" s="512"/>
      <c r="AK15" s="65"/>
      <c r="AL15" s="511"/>
      <c r="AM15" s="512"/>
      <c r="AN15" s="69"/>
      <c r="AS15" s="77"/>
    </row>
    <row r="16" spans="1:45" s="49" customFormat="1" ht="15.75" customHeight="1">
      <c r="A16" s="88">
        <v>6</v>
      </c>
      <c r="B16" s="86">
        <v>79</v>
      </c>
      <c r="C16" s="87">
        <v>10006898300</v>
      </c>
      <c r="D16" s="86" t="s">
        <v>230</v>
      </c>
      <c r="E16" s="86" t="s">
        <v>211</v>
      </c>
      <c r="F16" s="159" t="s">
        <v>231</v>
      </c>
      <c r="G16" s="85" t="s">
        <v>232</v>
      </c>
      <c r="H16" s="85" t="s">
        <v>161</v>
      </c>
      <c r="I16" s="36"/>
      <c r="J16" s="88">
        <v>6</v>
      </c>
      <c r="K16" s="86">
        <v>73</v>
      </c>
      <c r="L16" s="87">
        <v>10008950858</v>
      </c>
      <c r="M16" s="86" t="s">
        <v>200</v>
      </c>
      <c r="N16" s="86" t="s">
        <v>201</v>
      </c>
      <c r="O16" s="159" t="s">
        <v>134</v>
      </c>
      <c r="P16" s="85" t="s">
        <v>214</v>
      </c>
      <c r="Q16" s="85" t="s">
        <v>161</v>
      </c>
      <c r="R16" s="31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99"/>
      <c r="AS16" s="77"/>
    </row>
    <row r="17" spans="1:45" s="49" customFormat="1" ht="15.75" customHeight="1">
      <c r="A17" s="88">
        <v>7</v>
      </c>
      <c r="B17" s="86">
        <v>78</v>
      </c>
      <c r="C17" s="87">
        <v>10050887493</v>
      </c>
      <c r="D17" s="86" t="s">
        <v>219</v>
      </c>
      <c r="E17" s="86" t="s">
        <v>205</v>
      </c>
      <c r="F17" s="159" t="s">
        <v>220</v>
      </c>
      <c r="G17" s="85" t="s">
        <v>234</v>
      </c>
      <c r="H17" s="85" t="s">
        <v>161</v>
      </c>
      <c r="I17" s="36"/>
      <c r="J17" s="88">
        <v>7</v>
      </c>
      <c r="K17" s="86">
        <v>79</v>
      </c>
      <c r="L17" s="87">
        <v>10006898300</v>
      </c>
      <c r="M17" s="86" t="s">
        <v>230</v>
      </c>
      <c r="N17" s="86" t="s">
        <v>211</v>
      </c>
      <c r="O17" s="159" t="s">
        <v>231</v>
      </c>
      <c r="P17" s="85" t="s">
        <v>232</v>
      </c>
      <c r="Q17" s="85" t="s">
        <v>161</v>
      </c>
      <c r="R17" s="319">
        <v>1.2228009259259258E-4</v>
      </c>
      <c r="S17" s="35"/>
      <c r="AB17" s="163" t="s">
        <v>97</v>
      </c>
      <c r="AC17" s="158"/>
      <c r="AD17" s="164" t="s">
        <v>23</v>
      </c>
      <c r="AE17" s="164"/>
      <c r="AF17" s="166" t="s">
        <v>98</v>
      </c>
      <c r="AG17" s="158"/>
      <c r="AH17" s="164" t="s">
        <v>23</v>
      </c>
      <c r="AI17" s="166" t="s">
        <v>99</v>
      </c>
      <c r="AJ17" s="165"/>
      <c r="AK17" s="164" t="s">
        <v>23</v>
      </c>
      <c r="AL17" s="166" t="s">
        <v>12</v>
      </c>
      <c r="AM17" s="167"/>
      <c r="AN17" s="168" t="s">
        <v>23</v>
      </c>
      <c r="AS17" s="77"/>
    </row>
    <row r="18" spans="1:45" s="49" customFormat="1" ht="15.75" customHeight="1">
      <c r="A18" s="88">
        <v>8</v>
      </c>
      <c r="B18" s="86">
        <v>24</v>
      </c>
      <c r="C18" s="87">
        <v>10007772108</v>
      </c>
      <c r="D18" s="86" t="s">
        <v>166</v>
      </c>
      <c r="E18" s="86" t="s">
        <v>227</v>
      </c>
      <c r="F18" s="159" t="s">
        <v>221</v>
      </c>
      <c r="G18" s="85" t="s">
        <v>169</v>
      </c>
      <c r="H18" s="85" t="s">
        <v>161</v>
      </c>
      <c r="I18" s="36"/>
      <c r="J18" s="88">
        <v>8</v>
      </c>
      <c r="K18" s="86">
        <v>68</v>
      </c>
      <c r="L18" s="87">
        <v>10010166590</v>
      </c>
      <c r="M18" s="86" t="s">
        <v>189</v>
      </c>
      <c r="N18" s="86" t="s">
        <v>190</v>
      </c>
      <c r="O18" s="159" t="s">
        <v>134</v>
      </c>
      <c r="P18" s="85" t="s">
        <v>214</v>
      </c>
      <c r="Q18" s="85" t="s">
        <v>161</v>
      </c>
      <c r="R18" s="319">
        <v>1.2246527777777776E-4</v>
      </c>
      <c r="S18" s="35"/>
      <c r="AB18" s="522" t="str">
        <f>V11</f>
        <v>69  FANTA Jiří</v>
      </c>
      <c r="AC18" s="524"/>
      <c r="AD18" s="272"/>
      <c r="AE18" s="272"/>
      <c r="AF18" s="522" t="str">
        <f>Y10</f>
        <v>20  SZALONTAY Sándor</v>
      </c>
      <c r="AG18" s="523"/>
      <c r="AH18" s="272"/>
      <c r="AI18" s="522" t="str">
        <f>AB10</f>
        <v>16  VYNOKUROV Andrii</v>
      </c>
      <c r="AJ18" s="523"/>
      <c r="AK18" s="273"/>
      <c r="AL18" s="522" t="str">
        <f>AF10</f>
        <v>72  KELEMEN Pavel</v>
      </c>
      <c r="AM18" s="523"/>
      <c r="AN18" s="274"/>
      <c r="AS18" s="77"/>
    </row>
    <row r="19" spans="1:45" s="49" customFormat="1" ht="15.75" customHeight="1">
      <c r="A19" s="88">
        <v>9</v>
      </c>
      <c r="B19" s="86">
        <v>25</v>
      </c>
      <c r="C19" s="87">
        <v>10007271546</v>
      </c>
      <c r="D19" s="86" t="s">
        <v>170</v>
      </c>
      <c r="E19" s="86" t="s">
        <v>228</v>
      </c>
      <c r="F19" s="159" t="s">
        <v>221</v>
      </c>
      <c r="G19" s="85" t="s">
        <v>169</v>
      </c>
      <c r="H19" s="85" t="s">
        <v>161</v>
      </c>
      <c r="I19" s="36"/>
      <c r="J19" s="88">
        <v>9</v>
      </c>
      <c r="K19" s="86">
        <v>59</v>
      </c>
      <c r="L19" s="87">
        <v>10009176281</v>
      </c>
      <c r="M19" s="86" t="s">
        <v>186</v>
      </c>
      <c r="N19" s="86" t="s">
        <v>187</v>
      </c>
      <c r="O19" s="159" t="s">
        <v>188</v>
      </c>
      <c r="P19" s="85" t="s">
        <v>229</v>
      </c>
      <c r="Q19" s="85" t="s">
        <v>161</v>
      </c>
      <c r="R19" s="319">
        <v>1.2335648148148148E-4</v>
      </c>
      <c r="S19" s="35"/>
      <c r="AB19" s="522" t="str">
        <f>Y15</f>
        <v>59  RAJKOVSKI Patrik</v>
      </c>
      <c r="AC19" s="524"/>
      <c r="AD19" s="275"/>
      <c r="AE19" s="275"/>
      <c r="AF19" s="522" t="str">
        <f>V15</f>
        <v>74  WAGNER Robin</v>
      </c>
      <c r="AG19" s="523"/>
      <c r="AH19" s="275"/>
      <c r="AI19" s="522" t="str">
        <f>AL11</f>
        <v>31  JONAUSKAS Svajunas</v>
      </c>
      <c r="AJ19" s="523"/>
      <c r="AK19" s="276"/>
      <c r="AL19" s="522" t="str">
        <f>AI11</f>
        <v>28  CECI Luca</v>
      </c>
      <c r="AM19" s="523"/>
      <c r="AN19" s="277"/>
      <c r="AS19" s="77"/>
    </row>
    <row r="20" spans="1:45" s="49" customFormat="1" ht="15.75" customHeight="1" thickBot="1">
      <c r="A20" s="88">
        <v>10</v>
      </c>
      <c r="B20" s="86">
        <v>35</v>
      </c>
      <c r="C20" s="87">
        <v>10006379247</v>
      </c>
      <c r="D20" s="86" t="s">
        <v>222</v>
      </c>
      <c r="E20" s="86" t="s">
        <v>185</v>
      </c>
      <c r="F20" s="159" t="s">
        <v>216</v>
      </c>
      <c r="G20" s="85" t="s">
        <v>213</v>
      </c>
      <c r="H20" s="85" t="s">
        <v>161</v>
      </c>
      <c r="I20" s="36"/>
      <c r="J20" s="88">
        <v>10</v>
      </c>
      <c r="K20" s="86">
        <v>74</v>
      </c>
      <c r="L20" s="87">
        <v>10007294683</v>
      </c>
      <c r="M20" s="86" t="s">
        <v>202</v>
      </c>
      <c r="N20" s="86" t="s">
        <v>203</v>
      </c>
      <c r="O20" s="159" t="s">
        <v>134</v>
      </c>
      <c r="P20" s="85" t="s">
        <v>214</v>
      </c>
      <c r="Q20" s="85" t="s">
        <v>161</v>
      </c>
      <c r="R20" s="31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/>
      <c r="AK20" s="7"/>
      <c r="AL20" s="10"/>
      <c r="AM20" s="10"/>
      <c r="AN20" s="100"/>
    </row>
    <row r="21" spans="1:45" s="49" customFormat="1" ht="15.75" customHeight="1">
      <c r="A21" s="88">
        <v>11</v>
      </c>
      <c r="B21" s="86">
        <v>33</v>
      </c>
      <c r="C21" s="87">
        <v>10010732628</v>
      </c>
      <c r="D21" s="86" t="s">
        <v>223</v>
      </c>
      <c r="E21" s="86" t="s">
        <v>179</v>
      </c>
      <c r="F21" s="159" t="s">
        <v>216</v>
      </c>
      <c r="G21" s="85" t="s">
        <v>213</v>
      </c>
      <c r="H21" s="85" t="s">
        <v>161</v>
      </c>
      <c r="I21" s="36"/>
      <c r="J21" s="88">
        <v>11</v>
      </c>
      <c r="K21" s="86">
        <v>31</v>
      </c>
      <c r="L21" s="87">
        <v>10009181032</v>
      </c>
      <c r="M21" s="86" t="s">
        <v>175</v>
      </c>
      <c r="N21" s="86" t="s">
        <v>176</v>
      </c>
      <c r="O21" s="159" t="s">
        <v>177</v>
      </c>
      <c r="P21" s="85"/>
      <c r="Q21" s="85" t="s">
        <v>161</v>
      </c>
      <c r="R21" s="31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5" s="49" customFormat="1" ht="15.75" customHeight="1">
      <c r="A22" s="88">
        <v>12</v>
      </c>
      <c r="B22" s="86">
        <v>34</v>
      </c>
      <c r="C22" s="87">
        <v>10009090702</v>
      </c>
      <c r="D22" s="86" t="s">
        <v>224</v>
      </c>
      <c r="E22" s="86" t="s">
        <v>183</v>
      </c>
      <c r="F22" s="159" t="s">
        <v>216</v>
      </c>
      <c r="G22" s="85" t="s">
        <v>213</v>
      </c>
      <c r="H22" s="85" t="s">
        <v>161</v>
      </c>
      <c r="I22" s="36"/>
      <c r="J22" s="88">
        <v>12</v>
      </c>
      <c r="K22" s="86">
        <v>28</v>
      </c>
      <c r="L22" s="87">
        <v>10006108051</v>
      </c>
      <c r="M22" s="86" t="s">
        <v>172</v>
      </c>
      <c r="N22" s="86" t="s">
        <v>173</v>
      </c>
      <c r="O22" s="159" t="s">
        <v>215</v>
      </c>
      <c r="P22" s="85" t="s">
        <v>91</v>
      </c>
      <c r="Q22" s="85" t="s">
        <v>161</v>
      </c>
      <c r="R22" s="319">
        <v>1.2384259259259258E-4</v>
      </c>
      <c r="S22" s="35"/>
      <c r="V22" s="70" t="s">
        <v>9</v>
      </c>
      <c r="W22" s="10"/>
      <c r="X22" s="7" t="s">
        <v>23</v>
      </c>
      <c r="Y22" s="71" t="s">
        <v>10</v>
      </c>
      <c r="Z22" s="10"/>
      <c r="AA22" s="7" t="s">
        <v>23</v>
      </c>
      <c r="AB22" s="71" t="s">
        <v>11</v>
      </c>
      <c r="AC22" s="11"/>
      <c r="AD22" s="7" t="s">
        <v>23</v>
      </c>
      <c r="AE22" s="7"/>
      <c r="AF22" s="71" t="s">
        <v>12</v>
      </c>
      <c r="AG22" s="12"/>
      <c r="AH22" s="68" t="s">
        <v>23</v>
      </c>
      <c r="AI22" s="10"/>
      <c r="AJ22" s="10"/>
      <c r="AK22" s="7"/>
    </row>
    <row r="23" spans="1:45" s="49" customFormat="1" ht="15.75" customHeight="1">
      <c r="A23" s="88">
        <v>13</v>
      </c>
      <c r="B23" s="86">
        <v>68</v>
      </c>
      <c r="C23" s="87">
        <v>10010166590</v>
      </c>
      <c r="D23" s="86" t="s">
        <v>189</v>
      </c>
      <c r="E23" s="86" t="s">
        <v>190</v>
      </c>
      <c r="F23" s="159" t="s">
        <v>134</v>
      </c>
      <c r="G23" s="85" t="s">
        <v>214</v>
      </c>
      <c r="H23" s="85" t="s">
        <v>161</v>
      </c>
      <c r="I23" s="36"/>
      <c r="J23" s="88">
        <v>13</v>
      </c>
      <c r="K23" s="86">
        <v>35</v>
      </c>
      <c r="L23" s="87">
        <v>10006379247</v>
      </c>
      <c r="M23" s="86" t="s">
        <v>222</v>
      </c>
      <c r="N23" s="86" t="s">
        <v>185</v>
      </c>
      <c r="O23" s="159" t="s">
        <v>216</v>
      </c>
      <c r="P23" s="85" t="s">
        <v>213</v>
      </c>
      <c r="Q23" s="85" t="s">
        <v>161</v>
      </c>
      <c r="R23" s="319">
        <v>1.2423611111111112E-4</v>
      </c>
      <c r="S23" s="35"/>
      <c r="V23" s="527" t="str">
        <f>V10</f>
        <v>78  BOS Theo</v>
      </c>
      <c r="W23" s="528"/>
      <c r="X23" s="272"/>
      <c r="Y23" s="525" t="str">
        <f>Y10</f>
        <v>20  SZALONTAY Sándor</v>
      </c>
      <c r="Z23" s="526"/>
      <c r="AA23" s="272"/>
      <c r="AB23" s="525" t="str">
        <f>AB10</f>
        <v>16  VYNOKUROV Andrii</v>
      </c>
      <c r="AC23" s="526"/>
      <c r="AD23" s="273"/>
      <c r="AE23" s="273"/>
      <c r="AF23" s="525" t="str">
        <f>AF10</f>
        <v>72  KELEMEN Pavel</v>
      </c>
      <c r="AG23" s="526"/>
      <c r="AH23" s="278"/>
      <c r="AI23" s="10"/>
      <c r="AJ23" s="10"/>
      <c r="AK23" s="7"/>
    </row>
    <row r="24" spans="1:45" s="49" customFormat="1" ht="15.75" customHeight="1">
      <c r="A24" s="88">
        <v>14</v>
      </c>
      <c r="B24" s="86">
        <v>71</v>
      </c>
      <c r="C24" s="87">
        <v>10010166691</v>
      </c>
      <c r="D24" s="86" t="s">
        <v>196</v>
      </c>
      <c r="E24" s="86" t="s">
        <v>225</v>
      </c>
      <c r="F24" s="159" t="s">
        <v>134</v>
      </c>
      <c r="G24" s="85" t="s">
        <v>214</v>
      </c>
      <c r="H24" s="85" t="s">
        <v>161</v>
      </c>
      <c r="I24" s="36"/>
      <c r="J24" s="88">
        <v>14</v>
      </c>
      <c r="K24" s="86">
        <v>34</v>
      </c>
      <c r="L24" s="87">
        <v>10009090702</v>
      </c>
      <c r="M24" s="86" t="s">
        <v>224</v>
      </c>
      <c r="N24" s="86" t="s">
        <v>183</v>
      </c>
      <c r="O24" s="159" t="s">
        <v>216</v>
      </c>
      <c r="P24" s="85" t="s">
        <v>213</v>
      </c>
      <c r="Q24" s="85" t="s">
        <v>161</v>
      </c>
      <c r="R24" s="319">
        <v>1.2454861111111111E-4</v>
      </c>
      <c r="S24" s="35"/>
      <c r="V24" s="527" t="str">
        <f>AL19</f>
        <v>28  CECI Luca</v>
      </c>
      <c r="W24" s="528"/>
      <c r="X24" s="272"/>
      <c r="Y24" s="525" t="str">
        <f>AI19</f>
        <v>31  JONAUSKAS Svajunas</v>
      </c>
      <c r="Z24" s="526"/>
      <c r="AA24" s="272"/>
      <c r="AB24" s="525" t="str">
        <f>AF19</f>
        <v>74  WAGNER Robin</v>
      </c>
      <c r="AC24" s="526"/>
      <c r="AD24" s="273"/>
      <c r="AE24" s="273"/>
      <c r="AF24" s="525" t="str">
        <f>AB19</f>
        <v>59  RAJKOVSKI Patrik</v>
      </c>
      <c r="AG24" s="526"/>
      <c r="AH24" s="279"/>
      <c r="AI24" s="10"/>
      <c r="AJ24" s="10"/>
      <c r="AK24" s="7"/>
    </row>
    <row r="25" spans="1:45" s="49" customFormat="1" ht="15.75" customHeight="1">
      <c r="A25" s="88">
        <v>15</v>
      </c>
      <c r="B25" s="86">
        <v>69</v>
      </c>
      <c r="C25" s="87">
        <v>10009175574</v>
      </c>
      <c r="D25" s="86" t="s">
        <v>193</v>
      </c>
      <c r="E25" s="86" t="s">
        <v>194</v>
      </c>
      <c r="F25" s="159" t="s">
        <v>134</v>
      </c>
      <c r="G25" s="85" t="s">
        <v>214</v>
      </c>
      <c r="H25" s="85" t="s">
        <v>161</v>
      </c>
      <c r="I25" s="36"/>
      <c r="J25" s="88">
        <v>15</v>
      </c>
      <c r="K25" s="86">
        <v>25</v>
      </c>
      <c r="L25" s="87">
        <v>10007271546</v>
      </c>
      <c r="M25" s="86" t="s">
        <v>170</v>
      </c>
      <c r="N25" s="86" t="s">
        <v>228</v>
      </c>
      <c r="O25" s="159" t="s">
        <v>221</v>
      </c>
      <c r="P25" s="85" t="s">
        <v>169</v>
      </c>
      <c r="Q25" s="85" t="s">
        <v>161</v>
      </c>
      <c r="R25" s="319">
        <v>1.2488425925925924E-4</v>
      </c>
      <c r="S25" s="35"/>
      <c r="V25" s="70" t="s">
        <v>101</v>
      </c>
      <c r="W25" s="10"/>
      <c r="X25" s="7"/>
      <c r="Y25" s="71" t="s">
        <v>102</v>
      </c>
      <c r="Z25" s="10"/>
      <c r="AA25" s="7"/>
      <c r="AB25" s="10"/>
      <c r="AC25" s="11"/>
      <c r="AD25" s="7"/>
      <c r="AE25" s="7"/>
      <c r="AF25" s="10"/>
      <c r="AG25" s="12"/>
      <c r="AH25" s="68"/>
      <c r="AI25" s="10"/>
      <c r="AJ25" s="10"/>
      <c r="AK25" s="7"/>
    </row>
    <row r="26" spans="1:45" s="49" customFormat="1" ht="15.75" customHeight="1">
      <c r="A26" s="88">
        <v>16</v>
      </c>
      <c r="B26" s="86">
        <v>70</v>
      </c>
      <c r="C26" s="87">
        <v>10009718572</v>
      </c>
      <c r="D26" s="86" t="s">
        <v>195</v>
      </c>
      <c r="E26" s="86" t="s">
        <v>194</v>
      </c>
      <c r="F26" s="159" t="s">
        <v>134</v>
      </c>
      <c r="G26" s="85" t="s">
        <v>214</v>
      </c>
      <c r="H26" s="85" t="s">
        <v>161</v>
      </c>
      <c r="I26" s="36"/>
      <c r="J26" s="88">
        <v>16</v>
      </c>
      <c r="K26" s="86">
        <v>69</v>
      </c>
      <c r="L26" s="87">
        <v>10009175574</v>
      </c>
      <c r="M26" s="86" t="s">
        <v>193</v>
      </c>
      <c r="N26" s="86" t="s">
        <v>194</v>
      </c>
      <c r="O26" s="159" t="s">
        <v>134</v>
      </c>
      <c r="P26" s="85" t="s">
        <v>214</v>
      </c>
      <c r="Q26" s="85" t="s">
        <v>161</v>
      </c>
      <c r="R26" s="319">
        <v>1.2503472222222224E-4</v>
      </c>
      <c r="S26" s="35"/>
      <c r="V26" s="495" t="str">
        <f>AI10</f>
        <v>24  DUBCHENKO Alexandr</v>
      </c>
      <c r="W26" s="506"/>
      <c r="X26" s="272"/>
      <c r="Y26" s="497" t="str">
        <f>AL10</f>
        <v>73  SOJKA David</v>
      </c>
      <c r="Z26" s="498"/>
      <c r="AA26" s="7"/>
      <c r="AB26" s="73"/>
      <c r="AC26" s="73"/>
      <c r="AD26" s="8"/>
      <c r="AE26" s="8"/>
      <c r="AF26" s="73"/>
      <c r="AG26" s="73"/>
      <c r="AH26" s="25"/>
      <c r="AI26" s="10"/>
      <c r="AJ26" s="10"/>
      <c r="AK26" s="7"/>
    </row>
    <row r="27" spans="1:45" s="49" customFormat="1" ht="15.75" customHeight="1" thickBot="1">
      <c r="A27" s="88">
        <v>17</v>
      </c>
      <c r="B27" s="86">
        <v>73</v>
      </c>
      <c r="C27" s="87">
        <v>10008950858</v>
      </c>
      <c r="D27" s="86" t="s">
        <v>200</v>
      </c>
      <c r="E27" s="86" t="s">
        <v>201</v>
      </c>
      <c r="F27" s="159" t="s">
        <v>134</v>
      </c>
      <c r="G27" s="85" t="s">
        <v>214</v>
      </c>
      <c r="H27" s="85" t="s">
        <v>161</v>
      </c>
      <c r="I27" s="36"/>
      <c r="J27" s="88">
        <v>17</v>
      </c>
      <c r="K27" s="86">
        <v>33</v>
      </c>
      <c r="L27" s="87">
        <v>10010732628</v>
      </c>
      <c r="M27" s="86" t="s">
        <v>223</v>
      </c>
      <c r="N27" s="86" t="s">
        <v>179</v>
      </c>
      <c r="O27" s="159" t="s">
        <v>216</v>
      </c>
      <c r="P27" s="85" t="s">
        <v>213</v>
      </c>
      <c r="Q27" s="85" t="s">
        <v>161</v>
      </c>
      <c r="R27" s="319">
        <v>1.2767361111111112E-4</v>
      </c>
      <c r="S27" s="35"/>
      <c r="V27" s="491" t="str">
        <f>Y15</f>
        <v>59  RAJKOVSKI Patrik</v>
      </c>
      <c r="W27" s="507"/>
      <c r="X27" s="280"/>
      <c r="Y27" s="493" t="str">
        <f>V14</f>
        <v>79  OLIVA Lewis</v>
      </c>
      <c r="Z27" s="494"/>
      <c r="AA27" s="26"/>
      <c r="AB27" s="75"/>
      <c r="AC27" s="75"/>
      <c r="AD27" s="27"/>
      <c r="AE27" s="27"/>
      <c r="AF27" s="75"/>
      <c r="AG27" s="75"/>
      <c r="AH27" s="28"/>
      <c r="AI27" s="10"/>
      <c r="AJ27" s="10"/>
      <c r="AK27" s="7"/>
      <c r="AL27" s="10"/>
      <c r="AM27" s="10"/>
      <c r="AN27" s="100"/>
    </row>
    <row r="28" spans="1:45" s="49" customFormat="1" ht="15.75" customHeight="1" thickBot="1">
      <c r="A28" s="88">
        <v>18</v>
      </c>
      <c r="B28" s="86">
        <v>74</v>
      </c>
      <c r="C28" s="87">
        <v>10007294683</v>
      </c>
      <c r="D28" s="86" t="s">
        <v>202</v>
      </c>
      <c r="E28" s="86" t="s">
        <v>203</v>
      </c>
      <c r="F28" s="159" t="s">
        <v>134</v>
      </c>
      <c r="G28" s="85" t="s">
        <v>214</v>
      </c>
      <c r="H28" s="85" t="s">
        <v>161</v>
      </c>
      <c r="I28" s="36"/>
      <c r="J28" s="88">
        <v>18</v>
      </c>
      <c r="K28" s="86">
        <v>71</v>
      </c>
      <c r="L28" s="87">
        <v>10010166691</v>
      </c>
      <c r="M28" s="86" t="s">
        <v>196</v>
      </c>
      <c r="N28" s="86" t="s">
        <v>225</v>
      </c>
      <c r="O28" s="159" t="s">
        <v>134</v>
      </c>
      <c r="P28" s="85" t="s">
        <v>214</v>
      </c>
      <c r="Q28" s="85" t="s">
        <v>161</v>
      </c>
      <c r="R28" s="31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175" t="s">
        <v>103</v>
      </c>
      <c r="AM28" s="176"/>
      <c r="AN28" s="177" t="s">
        <v>24</v>
      </c>
    </row>
    <row r="29" spans="1:45" s="49" customFormat="1" ht="15.75" customHeight="1">
      <c r="A29" s="88">
        <v>19</v>
      </c>
      <c r="B29" s="86">
        <v>72</v>
      </c>
      <c r="C29" s="87">
        <v>10006422895</v>
      </c>
      <c r="D29" s="86" t="s">
        <v>198</v>
      </c>
      <c r="E29" s="86" t="s">
        <v>199</v>
      </c>
      <c r="F29" s="159" t="s">
        <v>134</v>
      </c>
      <c r="G29" s="85" t="s">
        <v>214</v>
      </c>
      <c r="H29" s="85" t="s">
        <v>161</v>
      </c>
      <c r="I29" s="36"/>
      <c r="J29" s="88">
        <v>19</v>
      </c>
      <c r="K29" s="86">
        <v>70</v>
      </c>
      <c r="L29" s="87">
        <v>10009718572</v>
      </c>
      <c r="M29" s="86" t="s">
        <v>195</v>
      </c>
      <c r="N29" s="86" t="s">
        <v>194</v>
      </c>
      <c r="O29" s="159" t="s">
        <v>134</v>
      </c>
      <c r="P29" s="85" t="s">
        <v>214</v>
      </c>
      <c r="Q29" s="85" t="s">
        <v>161</v>
      </c>
      <c r="R29" s="31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495" t="str">
        <f>V32</f>
        <v>59  RAJKOVSKI Patrik</v>
      </c>
      <c r="AM29" s="498"/>
      <c r="AN29" s="410">
        <v>11</v>
      </c>
    </row>
    <row r="30" spans="1:45" s="49" customFormat="1" ht="15.75" customHeight="1">
      <c r="A30" s="88">
        <v>20</v>
      </c>
      <c r="B30" s="86">
        <v>16</v>
      </c>
      <c r="C30" s="87">
        <v>10002418415</v>
      </c>
      <c r="D30" s="86" t="s">
        <v>226</v>
      </c>
      <c r="E30" s="86" t="s">
        <v>153</v>
      </c>
      <c r="F30" s="159" t="s">
        <v>156</v>
      </c>
      <c r="G30" s="85" t="s">
        <v>233</v>
      </c>
      <c r="H30" s="85" t="s">
        <v>161</v>
      </c>
      <c r="I30" s="36"/>
      <c r="J30" s="88">
        <v>20</v>
      </c>
      <c r="K30" s="86">
        <v>17</v>
      </c>
      <c r="L30" s="87">
        <v>10006319633</v>
      </c>
      <c r="M30" s="86" t="s">
        <v>158</v>
      </c>
      <c r="N30" s="86" t="s">
        <v>159</v>
      </c>
      <c r="O30" s="159" t="s">
        <v>160</v>
      </c>
      <c r="P30" s="85" t="s">
        <v>235</v>
      </c>
      <c r="Q30" s="85" t="s">
        <v>161</v>
      </c>
      <c r="R30" s="319">
        <v>1.3150462962962961E-4</v>
      </c>
      <c r="S30" s="35"/>
      <c r="V30" s="70" t="s">
        <v>9</v>
      </c>
      <c r="W30" s="10" t="s">
        <v>24</v>
      </c>
      <c r="X30" s="118" t="s">
        <v>23</v>
      </c>
      <c r="Y30" s="71" t="s">
        <v>17</v>
      </c>
      <c r="Z30" s="10" t="s">
        <v>24</v>
      </c>
      <c r="AA30" s="119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495" t="str">
        <f>V33</f>
        <v>73  SOJKA David</v>
      </c>
      <c r="AM30" s="498"/>
      <c r="AN30" s="410">
        <v>9</v>
      </c>
    </row>
    <row r="31" spans="1:45" s="49" customFormat="1" ht="15.75" customHeight="1">
      <c r="A31" s="40"/>
      <c r="B31" s="39"/>
      <c r="C31" s="486"/>
      <c r="D31" s="486"/>
      <c r="E31" s="72"/>
      <c r="F31" s="72"/>
      <c r="G31" s="39"/>
      <c r="H31" s="39"/>
      <c r="I31" s="36"/>
      <c r="J31" s="40"/>
      <c r="K31" s="39"/>
      <c r="L31" s="486"/>
      <c r="M31" s="486"/>
      <c r="N31" s="72"/>
      <c r="O31" s="72"/>
      <c r="P31" s="39"/>
      <c r="Q31" s="39"/>
      <c r="R31" s="39"/>
      <c r="S31" s="35"/>
      <c r="V31" s="288" t="str">
        <f>V23</f>
        <v>78  BOS Theo</v>
      </c>
      <c r="W31" s="282"/>
      <c r="X31" s="272"/>
      <c r="Y31" s="281" t="str">
        <f>Y24</f>
        <v>31  JONAUSKAS Svajunas</v>
      </c>
      <c r="Z31" s="282"/>
      <c r="AA31" s="68"/>
      <c r="AB31" s="73"/>
      <c r="AC31" s="74"/>
      <c r="AD31" s="8"/>
      <c r="AE31" s="8"/>
      <c r="AF31" s="73"/>
      <c r="AG31" s="74"/>
      <c r="AH31" s="76"/>
      <c r="AI31" s="10"/>
      <c r="AJ31" s="10"/>
      <c r="AK31" s="7"/>
      <c r="AL31" s="495" t="str">
        <f>Y31</f>
        <v>31  JONAUSKAS Svajunas</v>
      </c>
      <c r="AM31" s="498"/>
      <c r="AN31" s="410">
        <v>10</v>
      </c>
    </row>
    <row r="32" spans="1:45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283" t="str">
        <f>AF24</f>
        <v>59  RAJKOVSKI Patrik</v>
      </c>
      <c r="W32" s="282"/>
      <c r="X32" s="272"/>
      <c r="Y32" s="284" t="str">
        <f>AB24</f>
        <v>74  WAGNER Robin</v>
      </c>
      <c r="Z32" s="282"/>
      <c r="AA32" s="25"/>
      <c r="AB32" s="73"/>
      <c r="AC32" s="74"/>
      <c r="AD32" s="8"/>
      <c r="AE32" s="8"/>
      <c r="AF32" s="73"/>
      <c r="AG32" s="74"/>
      <c r="AH32" s="76"/>
      <c r="AI32" s="10"/>
      <c r="AJ32" s="10"/>
      <c r="AK32" s="7"/>
      <c r="AL32" s="495" t="str">
        <f>Y32</f>
        <v>74  WAGNER Robin</v>
      </c>
      <c r="AM32" s="498"/>
      <c r="AN32" s="410">
        <v>12</v>
      </c>
    </row>
    <row r="33" spans="1:45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285" t="str">
        <f>Y26</f>
        <v>73  SOJKA David</v>
      </c>
      <c r="W33" s="286"/>
      <c r="X33" s="287"/>
      <c r="Y33" s="289" t="str">
        <f>V26</f>
        <v>24  DUBCHENKO Alexandr</v>
      </c>
      <c r="Z33" s="286"/>
      <c r="AA33" s="28"/>
      <c r="AB33" s="73"/>
      <c r="AC33" s="74"/>
      <c r="AD33" s="8"/>
      <c r="AE33" s="8"/>
      <c r="AF33" s="73"/>
      <c r="AG33" s="74"/>
      <c r="AH33" s="76"/>
      <c r="AI33" s="10"/>
      <c r="AJ33" s="10"/>
      <c r="AK33" s="7"/>
      <c r="AL33" s="22"/>
      <c r="AM33" s="178" t="s">
        <v>23</v>
      </c>
      <c r="AN33" s="179"/>
    </row>
    <row r="34" spans="1:45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5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62" t="s">
        <v>19</v>
      </c>
      <c r="W35" s="17"/>
      <c r="X35" s="18"/>
      <c r="Y35" s="109"/>
      <c r="Z35" s="109"/>
      <c r="AA35" s="115"/>
      <c r="AB35" s="17"/>
      <c r="AC35" s="17"/>
      <c r="AD35" s="18"/>
      <c r="AE35" s="109"/>
      <c r="AF35" s="109"/>
      <c r="AG35" s="110"/>
      <c r="AI35" s="10"/>
      <c r="AJ35" s="10"/>
      <c r="AK35" s="7"/>
      <c r="AL35" s="175" t="s">
        <v>20</v>
      </c>
      <c r="AM35" s="176"/>
      <c r="AN35" s="177" t="s">
        <v>24</v>
      </c>
    </row>
    <row r="36" spans="1:45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0" t="s">
        <v>9</v>
      </c>
      <c r="W36" s="10"/>
      <c r="X36" s="7" t="s">
        <v>23</v>
      </c>
      <c r="Y36" s="118" t="s">
        <v>23</v>
      </c>
      <c r="Z36" s="111"/>
      <c r="AA36" s="116"/>
      <c r="AB36" s="71" t="s">
        <v>10</v>
      </c>
      <c r="AC36" s="10"/>
      <c r="AD36" s="7" t="s">
        <v>23</v>
      </c>
      <c r="AE36" s="111"/>
      <c r="AF36" s="118" t="s">
        <v>23</v>
      </c>
      <c r="AG36" s="119" t="s">
        <v>23</v>
      </c>
      <c r="AI36" s="10"/>
      <c r="AJ36" s="10"/>
      <c r="AK36" s="7"/>
      <c r="AL36" s="495" t="str">
        <f>V43</f>
        <v>79  OLIVA Lewis</v>
      </c>
      <c r="AM36" s="498"/>
      <c r="AN36" s="410">
        <v>5</v>
      </c>
      <c r="AO36" s="35"/>
    </row>
    <row r="37" spans="1:45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495" t="str">
        <f>V24</f>
        <v>28  CECI Luca</v>
      </c>
      <c r="W37" s="496"/>
      <c r="X37" s="272"/>
      <c r="Y37" s="290"/>
      <c r="Z37" s="291"/>
      <c r="AA37" s="292"/>
      <c r="AB37" s="505" t="str">
        <f>Y23</f>
        <v>20  SZALONTAY Sándor</v>
      </c>
      <c r="AC37" s="498"/>
      <c r="AD37" s="7"/>
      <c r="AE37" s="111"/>
      <c r="AF37" s="118"/>
      <c r="AG37" s="119"/>
      <c r="AI37" s="10"/>
      <c r="AJ37" s="10"/>
      <c r="AK37" s="7"/>
      <c r="AL37" s="495" t="str">
        <f>V37</f>
        <v>28  CECI Luca</v>
      </c>
      <c r="AM37" s="498"/>
      <c r="AN37" s="410">
        <v>7</v>
      </c>
      <c r="AO37" s="35"/>
      <c r="AP37" s="35"/>
    </row>
    <row r="38" spans="1:45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495" t="str">
        <f>Y33</f>
        <v>24  DUBCHENKO Alexandr</v>
      </c>
      <c r="W38" s="496"/>
      <c r="X38" s="272"/>
      <c r="Y38" s="293"/>
      <c r="Z38" s="291"/>
      <c r="AA38" s="292"/>
      <c r="AB38" s="503" t="str">
        <f>V31</f>
        <v>78  BOS Theo</v>
      </c>
      <c r="AC38" s="504"/>
      <c r="AD38" s="7"/>
      <c r="AE38" s="111"/>
      <c r="AF38" s="111"/>
      <c r="AG38" s="112"/>
      <c r="AI38" s="10"/>
      <c r="AJ38" s="10"/>
      <c r="AK38" s="7"/>
      <c r="AL38" s="495" t="str">
        <f>AB37</f>
        <v>20  SZALONTAY Sándor</v>
      </c>
      <c r="AM38" s="498"/>
      <c r="AN38" s="410">
        <v>6</v>
      </c>
      <c r="AO38" s="35"/>
      <c r="AP38" s="35"/>
    </row>
    <row r="39" spans="1:45" ht="13.5" customHeight="1">
      <c r="T39" s="77"/>
      <c r="V39" s="169"/>
      <c r="W39" s="170"/>
      <c r="X39" s="170"/>
      <c r="Y39" s="170"/>
      <c r="Z39" s="170"/>
      <c r="AA39" s="171"/>
      <c r="AB39" s="170"/>
      <c r="AC39" s="170"/>
      <c r="AD39" s="113"/>
      <c r="AE39" s="113"/>
      <c r="AF39" s="113"/>
      <c r="AG39" s="114"/>
      <c r="AI39" s="10"/>
      <c r="AJ39" s="10"/>
      <c r="AK39" s="7"/>
      <c r="AL39" s="495" t="str">
        <f>AB43</f>
        <v>59  RAJKOVSKI Patrik</v>
      </c>
      <c r="AM39" s="498"/>
      <c r="AN39" s="410">
        <v>8</v>
      </c>
      <c r="AS39" s="77"/>
    </row>
    <row r="40" spans="1:45" ht="14.25" customHeight="1" thickBot="1">
      <c r="P40" s="37"/>
      <c r="Q40" s="37"/>
      <c r="V40" s="20"/>
      <c r="W40" s="11"/>
      <c r="X40" s="8"/>
      <c r="Y40" s="171"/>
      <c r="Z40" s="171"/>
      <c r="AA40" s="172"/>
      <c r="AB40" s="12"/>
      <c r="AC40" s="12"/>
      <c r="AD40" s="1"/>
      <c r="AE40" s="1"/>
      <c r="AF40" s="1"/>
      <c r="AG40" s="106"/>
      <c r="AL40" s="22"/>
      <c r="AM40" s="178" t="s">
        <v>23</v>
      </c>
      <c r="AN40" s="179"/>
    </row>
    <row r="41" spans="1:45" ht="11.25" customHeight="1">
      <c r="P41" s="37"/>
      <c r="Q41" s="37"/>
      <c r="V41" s="70" t="s">
        <v>11</v>
      </c>
      <c r="W41" s="11"/>
      <c r="X41" s="7" t="s">
        <v>23</v>
      </c>
      <c r="Y41" s="118" t="s">
        <v>23</v>
      </c>
      <c r="Z41" s="120" t="s">
        <v>23</v>
      </c>
      <c r="AA41" s="173"/>
      <c r="AB41" s="71" t="s">
        <v>12</v>
      </c>
      <c r="AC41" s="12"/>
      <c r="AD41" s="7" t="s">
        <v>23</v>
      </c>
      <c r="AE41" s="1"/>
      <c r="AF41" s="118" t="s">
        <v>23</v>
      </c>
      <c r="AG41" s="106"/>
    </row>
    <row r="42" spans="1:45">
      <c r="P42" s="37"/>
      <c r="Q42" s="37"/>
      <c r="V42" s="495" t="str">
        <f>AB23</f>
        <v>16  VYNOKUROV Andrii</v>
      </c>
      <c r="W42" s="498"/>
      <c r="X42" s="273"/>
      <c r="Y42" s="290"/>
      <c r="Z42" s="294"/>
      <c r="AA42" s="295"/>
      <c r="AB42" s="505" t="str">
        <f>AF23</f>
        <v>72  KELEMEN Pavel</v>
      </c>
      <c r="AC42" s="498"/>
      <c r="AD42" s="8"/>
      <c r="AE42" s="1"/>
      <c r="AF42" s="118"/>
      <c r="AG42" s="106"/>
    </row>
    <row r="43" spans="1:45" ht="13.5" thickBot="1">
      <c r="P43" s="37"/>
      <c r="Q43" s="37"/>
      <c r="V43" s="491" t="str">
        <f>Y27</f>
        <v>79  OLIVA Lewis</v>
      </c>
      <c r="W43" s="494"/>
      <c r="X43" s="296"/>
      <c r="Y43" s="297"/>
      <c r="Z43" s="298"/>
      <c r="AA43" s="299"/>
      <c r="AB43" s="499" t="str">
        <f>V27</f>
        <v>59  RAJKOVSKI Patrik</v>
      </c>
      <c r="AC43" s="494"/>
      <c r="AD43" s="107"/>
      <c r="AE43" s="107"/>
      <c r="AF43" s="107"/>
      <c r="AG43" s="108"/>
    </row>
    <row r="44" spans="1:45" ht="13.5" thickBot="1">
      <c r="P44" s="37"/>
      <c r="Q44" s="37"/>
    </row>
    <row r="45" spans="1:45" ht="20.25">
      <c r="P45" s="37"/>
      <c r="Q45" s="37"/>
      <c r="V45" s="162" t="s">
        <v>21</v>
      </c>
      <c r="W45" s="17"/>
      <c r="X45" s="18"/>
      <c r="Y45" s="17"/>
      <c r="Z45" s="17"/>
      <c r="AA45" s="18"/>
      <c r="AB45" s="17"/>
      <c r="AC45" s="19"/>
      <c r="AD45" s="102"/>
      <c r="AF45" s="500" t="s">
        <v>22</v>
      </c>
      <c r="AG45" s="501"/>
      <c r="AH45" s="501"/>
      <c r="AI45" s="501"/>
      <c r="AJ45" s="501"/>
      <c r="AK45" s="501"/>
      <c r="AL45" s="501"/>
      <c r="AM45" s="501"/>
      <c r="AN45" s="502"/>
    </row>
    <row r="46" spans="1:45" ht="20.25">
      <c r="P46" s="37"/>
      <c r="Q46" s="37"/>
      <c r="V46" s="70" t="s">
        <v>35</v>
      </c>
      <c r="W46" s="10"/>
      <c r="X46" s="7" t="s">
        <v>23</v>
      </c>
      <c r="Y46" s="71" t="s">
        <v>36</v>
      </c>
      <c r="Z46" s="10"/>
      <c r="AA46" s="7" t="s">
        <v>23</v>
      </c>
      <c r="AB46" s="71" t="s">
        <v>37</v>
      </c>
      <c r="AC46" s="11"/>
      <c r="AD46" s="68" t="s">
        <v>23</v>
      </c>
      <c r="AF46" s="70" t="s">
        <v>106</v>
      </c>
      <c r="AG46" s="10"/>
      <c r="AH46" s="7" t="s">
        <v>23</v>
      </c>
      <c r="AI46" s="71" t="s">
        <v>10</v>
      </c>
      <c r="AJ46" s="10"/>
      <c r="AK46" s="7" t="s">
        <v>23</v>
      </c>
      <c r="AL46" s="71" t="s">
        <v>11</v>
      </c>
      <c r="AM46" s="11"/>
      <c r="AN46" s="68" t="s">
        <v>23</v>
      </c>
    </row>
    <row r="47" spans="1:45">
      <c r="P47" s="37"/>
      <c r="Q47" s="37"/>
      <c r="V47" s="495" t="str">
        <f>V38</f>
        <v>24  DUBCHENKO Alexandr</v>
      </c>
      <c r="W47" s="496"/>
      <c r="X47" s="272"/>
      <c r="Y47" s="497"/>
      <c r="Z47" s="496"/>
      <c r="AA47" s="272"/>
      <c r="AB47" s="497"/>
      <c r="AC47" s="496"/>
      <c r="AD47" s="300"/>
      <c r="AE47" s="301"/>
      <c r="AF47" s="495"/>
      <c r="AG47" s="498"/>
      <c r="AH47" s="272"/>
      <c r="AI47" s="497"/>
      <c r="AJ47" s="498"/>
      <c r="AK47" s="272"/>
      <c r="AL47" s="497"/>
      <c r="AM47" s="498"/>
      <c r="AN47" s="13"/>
    </row>
    <row r="48" spans="1:45">
      <c r="P48" s="37"/>
      <c r="Q48" s="37"/>
      <c r="V48" s="495" t="str">
        <f>AB42</f>
        <v>72  KELEMEN Pavel</v>
      </c>
      <c r="W48" s="496"/>
      <c r="X48" s="272"/>
      <c r="Y48" s="497"/>
      <c r="Z48" s="496"/>
      <c r="AA48" s="272"/>
      <c r="AB48" s="497"/>
      <c r="AC48" s="496"/>
      <c r="AD48" s="300"/>
      <c r="AE48" s="301"/>
      <c r="AF48" s="495"/>
      <c r="AG48" s="498"/>
      <c r="AH48" s="272"/>
      <c r="AI48" s="497"/>
      <c r="AJ48" s="498"/>
      <c r="AK48" s="272"/>
      <c r="AL48" s="497"/>
      <c r="AM48" s="498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3"/>
      <c r="AE49" s="174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0" t="s">
        <v>38</v>
      </c>
      <c r="W50" s="10"/>
      <c r="X50" s="7" t="s">
        <v>23</v>
      </c>
      <c r="Y50" s="71" t="s">
        <v>39</v>
      </c>
      <c r="Z50" s="10"/>
      <c r="AA50" s="7" t="s">
        <v>23</v>
      </c>
      <c r="AB50" s="71" t="s">
        <v>40</v>
      </c>
      <c r="AC50" s="11"/>
      <c r="AD50" s="68" t="s">
        <v>23</v>
      </c>
      <c r="AE50" s="174"/>
      <c r="AF50" s="70" t="s">
        <v>107</v>
      </c>
      <c r="AG50" s="10"/>
      <c r="AH50" s="7" t="s">
        <v>23</v>
      </c>
      <c r="AI50" s="71" t="s">
        <v>10</v>
      </c>
      <c r="AJ50" s="10"/>
      <c r="AK50" s="7" t="s">
        <v>23</v>
      </c>
      <c r="AL50" s="71" t="s">
        <v>11</v>
      </c>
      <c r="AM50" s="11"/>
      <c r="AN50" s="68" t="s">
        <v>23</v>
      </c>
    </row>
    <row r="51" spans="22:40">
      <c r="V51" s="495" t="str">
        <f>V42</f>
        <v>16  VYNOKUROV Andrii</v>
      </c>
      <c r="W51" s="496"/>
      <c r="X51" s="272"/>
      <c r="Y51" s="497"/>
      <c r="Z51" s="496"/>
      <c r="AA51" s="272"/>
      <c r="AB51" s="497"/>
      <c r="AC51" s="496"/>
      <c r="AD51" s="278"/>
      <c r="AE51" s="301"/>
      <c r="AF51" s="495"/>
      <c r="AG51" s="498"/>
      <c r="AH51" s="272"/>
      <c r="AI51" s="497"/>
      <c r="AJ51" s="498"/>
      <c r="AK51" s="272"/>
      <c r="AL51" s="497"/>
      <c r="AM51" s="498"/>
      <c r="AN51" s="302"/>
    </row>
    <row r="52" spans="22:40" ht="13.5" thickBot="1">
      <c r="V52" s="491" t="str">
        <f>AB38</f>
        <v>78  BOS Theo</v>
      </c>
      <c r="W52" s="492"/>
      <c r="X52" s="280"/>
      <c r="Y52" s="493"/>
      <c r="Z52" s="492"/>
      <c r="AA52" s="280"/>
      <c r="AB52" s="493"/>
      <c r="AC52" s="492"/>
      <c r="AD52" s="303"/>
      <c r="AE52" s="301"/>
      <c r="AF52" s="491"/>
      <c r="AG52" s="494"/>
      <c r="AH52" s="280"/>
      <c r="AI52" s="493"/>
      <c r="AJ52" s="494"/>
      <c r="AK52" s="280"/>
      <c r="AL52" s="493"/>
      <c r="AM52" s="494"/>
      <c r="AN52" s="304"/>
    </row>
  </sheetData>
  <mergeCells count="94">
    <mergeCell ref="AL52:AM52"/>
    <mergeCell ref="V52:W52"/>
    <mergeCell ref="Y52:Z52"/>
    <mergeCell ref="AB52:AC52"/>
    <mergeCell ref="AF52:AG52"/>
    <mergeCell ref="AI52:AJ52"/>
    <mergeCell ref="AL48:AM48"/>
    <mergeCell ref="V51:W51"/>
    <mergeCell ref="Y51:Z51"/>
    <mergeCell ref="AB51:AC51"/>
    <mergeCell ref="AF51:AG51"/>
    <mergeCell ref="AI51:AJ51"/>
    <mergeCell ref="AL51:AM51"/>
    <mergeCell ref="V48:W48"/>
    <mergeCell ref="Y48:Z48"/>
    <mergeCell ref="AB48:AC48"/>
    <mergeCell ref="AF48:AG48"/>
    <mergeCell ref="AI48:AJ48"/>
    <mergeCell ref="AF45:AN45"/>
    <mergeCell ref="V47:W47"/>
    <mergeCell ref="Y47:Z47"/>
    <mergeCell ref="AB47:AC47"/>
    <mergeCell ref="AF47:AG47"/>
    <mergeCell ref="AI47:AJ47"/>
    <mergeCell ref="AL47:AM47"/>
    <mergeCell ref="AL39:AM39"/>
    <mergeCell ref="V42:W42"/>
    <mergeCell ref="AB42:AC42"/>
    <mergeCell ref="V43:W43"/>
    <mergeCell ref="AB43:AC43"/>
    <mergeCell ref="AL36:AM36"/>
    <mergeCell ref="V37:W37"/>
    <mergeCell ref="AB37:AC37"/>
    <mergeCell ref="AL37:AM37"/>
    <mergeCell ref="V38:W38"/>
    <mergeCell ref="AB38:AC38"/>
    <mergeCell ref="AL38:AM38"/>
    <mergeCell ref="AL30:AM30"/>
    <mergeCell ref="C31:D31"/>
    <mergeCell ref="L31:M31"/>
    <mergeCell ref="AL31:AM31"/>
    <mergeCell ref="AL32:AM32"/>
    <mergeCell ref="V23:W23"/>
    <mergeCell ref="Y23:Z23"/>
    <mergeCell ref="AB23:AC23"/>
    <mergeCell ref="AF23:AG23"/>
    <mergeCell ref="V24:W24"/>
    <mergeCell ref="V26:W26"/>
    <mergeCell ref="Y26:Z26"/>
    <mergeCell ref="V27:W27"/>
    <mergeCell ref="Y27:Z27"/>
    <mergeCell ref="AL29:AM29"/>
    <mergeCell ref="Y24:Z24"/>
    <mergeCell ref="AB24:AC24"/>
    <mergeCell ref="AF24:AG24"/>
    <mergeCell ref="AB18:AC18"/>
    <mergeCell ref="AF18:AG18"/>
    <mergeCell ref="AL18:AM18"/>
    <mergeCell ref="AB19:AC19"/>
    <mergeCell ref="AF19:AG19"/>
    <mergeCell ref="AI19:AJ19"/>
    <mergeCell ref="AL19:AM19"/>
    <mergeCell ref="AI18:AJ18"/>
    <mergeCell ref="AL15:AM15"/>
    <mergeCell ref="V14:W14"/>
    <mergeCell ref="Y14:Z14"/>
    <mergeCell ref="AB14:AC14"/>
    <mergeCell ref="AF14:AG14"/>
    <mergeCell ref="AI14:AJ14"/>
    <mergeCell ref="AL14:AM14"/>
    <mergeCell ref="V15:W15"/>
    <mergeCell ref="Y15:Z15"/>
    <mergeCell ref="AB15:AC15"/>
    <mergeCell ref="AF15:AG15"/>
    <mergeCell ref="AI15:AJ15"/>
    <mergeCell ref="AI10:AJ10"/>
    <mergeCell ref="AL10:AM10"/>
    <mergeCell ref="V11:W11"/>
    <mergeCell ref="Y11:Z11"/>
    <mergeCell ref="AB11:AC11"/>
    <mergeCell ref="AF11:AG11"/>
    <mergeCell ref="AI11:AJ11"/>
    <mergeCell ref="AL11:AM11"/>
    <mergeCell ref="A9:S9"/>
    <mergeCell ref="V10:W10"/>
    <mergeCell ref="Y10:Z10"/>
    <mergeCell ref="AB10:AC10"/>
    <mergeCell ref="AF10:AG10"/>
    <mergeCell ref="A1:S1"/>
    <mergeCell ref="V1:AN1"/>
    <mergeCell ref="C2:R2"/>
    <mergeCell ref="X2:AM2"/>
    <mergeCell ref="A4:S4"/>
    <mergeCell ref="V4:AN4"/>
  </mergeCells>
  <printOptions horizontalCentered="1"/>
  <pageMargins left="0.27559055118110198" right="0.196850393700787" top="0.39370078740157499" bottom="0.27559055118110198" header="0.23622047244094499" footer="0.23622047244094499"/>
  <pageSetup paperSize="9" scale="64" orientation="landscape" r:id="rId1"/>
  <headerFooter alignWithMargins="0"/>
  <colBreaks count="1" manualBreakCount="1">
    <brk id="2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AP52"/>
  <sheetViews>
    <sheetView view="pageBreakPreview" topLeftCell="U1" zoomScale="50" zoomScaleNormal="70" zoomScaleSheetLayoutView="50" workbookViewId="0">
      <selection activeCell="AN3" sqref="AN3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16384" width="9.140625" style="35"/>
  </cols>
  <sheetData>
    <row r="1" spans="1:42" ht="38.2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V1" s="487" t="s">
        <v>49</v>
      </c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</row>
    <row r="2" spans="1:42" s="49" customFormat="1" ht="26.25" customHeight="1">
      <c r="A2" s="58"/>
      <c r="B2" s="58"/>
      <c r="C2" s="488" t="str">
        <f>CTR!B3</f>
        <v>Memorial Otmar Malecek 2017   -   International track cycling race UCI Class I.</v>
      </c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57" t="s">
        <v>48</v>
      </c>
      <c r="V2" s="58"/>
      <c r="W2" s="58"/>
      <c r="X2" s="488" t="str">
        <f>CTR!B3</f>
        <v>Memorial Otmar Malecek 2017   -   International track cycling race UCI Class I.</v>
      </c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57" t="str">
        <f>CONCATENATE("Com.no.: 6/",((CTR!$B$1)))</f>
        <v>Com.no.: 6/46</v>
      </c>
    </row>
    <row r="3" spans="1:42" ht="12.75" customHeight="1">
      <c r="A3" s="56" t="str">
        <f>CTR!B2</f>
        <v>Datum / Date: 24.-25. 08. 2017</v>
      </c>
      <c r="B3" s="56"/>
      <c r="C3" s="36"/>
      <c r="D3" s="36"/>
      <c r="E3" s="38"/>
      <c r="F3" s="38"/>
      <c r="S3" s="55" t="s">
        <v>50</v>
      </c>
      <c r="V3" s="56" t="str">
        <f>CTR!B2</f>
        <v>Datum / Date: 24.-25. 08. 2017</v>
      </c>
      <c r="W3" s="56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5" t="s">
        <v>50</v>
      </c>
    </row>
    <row r="4" spans="1:42" ht="21.75" customHeight="1">
      <c r="A4" s="489" t="s">
        <v>47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V4" s="489" t="s">
        <v>47</v>
      </c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</row>
    <row r="5" spans="1:42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2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3"/>
      <c r="J6" s="53" t="s">
        <v>46</v>
      </c>
      <c r="K6" s="53" t="s">
        <v>45</v>
      </c>
      <c r="L6" s="53" t="s">
        <v>127</v>
      </c>
      <c r="M6" s="53" t="s">
        <v>135</v>
      </c>
      <c r="N6" s="53" t="s">
        <v>137</v>
      </c>
      <c r="O6" s="53" t="s">
        <v>133</v>
      </c>
      <c r="P6" s="53" t="s">
        <v>44</v>
      </c>
      <c r="Q6" s="53"/>
      <c r="R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  <c r="AI6" s="53"/>
      <c r="AJ6" s="53"/>
      <c r="AK6" s="53"/>
      <c r="AL6" s="53"/>
      <c r="AM6" s="53"/>
      <c r="AN6" s="53"/>
    </row>
    <row r="7" spans="1:42" ht="13.5" thickBot="1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1"/>
      <c r="J7" s="51" t="s">
        <v>43</v>
      </c>
      <c r="K7" s="51" t="s">
        <v>42</v>
      </c>
      <c r="L7" s="51" t="s">
        <v>127</v>
      </c>
      <c r="M7" s="51" t="s">
        <v>136</v>
      </c>
      <c r="N7" s="51" t="s">
        <v>138</v>
      </c>
      <c r="O7" s="51" t="s">
        <v>133</v>
      </c>
      <c r="P7" s="51" t="s">
        <v>26</v>
      </c>
      <c r="Q7" s="51"/>
      <c r="R7" s="51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2" ht="7.5" customHeight="1" thickBot="1">
      <c r="V8" s="93" t="s">
        <v>8</v>
      </c>
      <c r="W8" s="94"/>
      <c r="X8" s="95"/>
      <c r="Y8" s="95"/>
      <c r="Z8" s="95"/>
      <c r="AA8" s="95"/>
      <c r="AB8" s="95"/>
      <c r="AC8" s="96"/>
      <c r="AD8" s="96"/>
      <c r="AE8" s="96"/>
      <c r="AF8" s="95"/>
      <c r="AG8" s="95"/>
      <c r="AH8" s="97"/>
      <c r="AI8" s="94"/>
      <c r="AJ8" s="94"/>
      <c r="AK8" s="94"/>
      <c r="AL8" s="95"/>
      <c r="AM8" s="95"/>
      <c r="AN8" s="98"/>
    </row>
    <row r="9" spans="1:42" ht="28.5">
      <c r="A9" s="490" t="s">
        <v>58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2" ht="25.5" customHeight="1">
      <c r="A10" s="50"/>
      <c r="B10" s="91" t="s">
        <v>57</v>
      </c>
      <c r="C10" s="50"/>
      <c r="D10" s="50"/>
      <c r="E10" s="50"/>
      <c r="F10" s="50"/>
      <c r="G10" s="50"/>
      <c r="H10" s="50"/>
      <c r="J10" s="50"/>
      <c r="K10" s="91" t="s">
        <v>56</v>
      </c>
      <c r="L10" s="50"/>
      <c r="M10" s="50"/>
      <c r="N10" s="50"/>
      <c r="O10" s="50"/>
      <c r="P10" s="90"/>
      <c r="Q10" s="90"/>
      <c r="R10" s="89" t="s">
        <v>55</v>
      </c>
      <c r="T10" s="49"/>
      <c r="V10" s="514" t="str">
        <f>CONCATENATE(K11,"  ",M11," ",N11)</f>
        <v>78  BOS Theo</v>
      </c>
      <c r="W10" s="515"/>
      <c r="X10" s="64">
        <v>10.707000000000001</v>
      </c>
      <c r="Y10" s="516" t="str">
        <f>CONCATENATE(K12,"  ",M12," ",N12)</f>
        <v>20  SZALONTAY Sándor</v>
      </c>
      <c r="Z10" s="517"/>
      <c r="AA10" s="64"/>
      <c r="AB10" s="516" t="str">
        <f>CONCATENATE(K13,"  ",M13," ",N13)</f>
        <v>16  VYNOKUROV Andrii</v>
      </c>
      <c r="AC10" s="517"/>
      <c r="AD10" s="64"/>
      <c r="AE10" s="64"/>
      <c r="AF10" s="516" t="str">
        <f>CONCATENATE(K14,"  ",M14," ",N14)</f>
        <v>72  KELEMEN Pavel</v>
      </c>
      <c r="AG10" s="517"/>
      <c r="AH10" s="64"/>
      <c r="AI10" s="514" t="str">
        <f>CONCATENATE(K15,"  ",M15," ",N15)</f>
        <v>24  DUBCHENKO Alexandr</v>
      </c>
      <c r="AJ10" s="518"/>
      <c r="AK10" s="64">
        <v>11.332000000000001</v>
      </c>
      <c r="AL10" s="514" t="str">
        <f>CONCATENATE(K16,"  ",M16," ",N16)</f>
        <v>73  SOJKA David</v>
      </c>
      <c r="AM10" s="518"/>
      <c r="AN10" s="66">
        <v>11.298</v>
      </c>
      <c r="AO10" s="49"/>
      <c r="AP10" s="49"/>
    </row>
    <row r="11" spans="1:42" s="49" customFormat="1" ht="15.75" customHeight="1">
      <c r="A11" s="88">
        <v>1</v>
      </c>
      <c r="B11" s="86">
        <v>31</v>
      </c>
      <c r="C11" s="87">
        <v>10009181032</v>
      </c>
      <c r="D11" s="86" t="s">
        <v>175</v>
      </c>
      <c r="E11" s="86" t="s">
        <v>176</v>
      </c>
      <c r="F11" s="159" t="s">
        <v>177</v>
      </c>
      <c r="G11" s="85"/>
      <c r="H11" s="85" t="s">
        <v>161</v>
      </c>
      <c r="I11" s="36"/>
      <c r="J11" s="88">
        <v>1</v>
      </c>
      <c r="K11" s="86">
        <v>78</v>
      </c>
      <c r="L11" s="87">
        <v>10050887493</v>
      </c>
      <c r="M11" s="86" t="s">
        <v>219</v>
      </c>
      <c r="N11" s="86" t="s">
        <v>205</v>
      </c>
      <c r="O11" s="159" t="s">
        <v>220</v>
      </c>
      <c r="P11" s="85" t="s">
        <v>234</v>
      </c>
      <c r="Q11" s="85" t="s">
        <v>161</v>
      </c>
      <c r="R11" s="319">
        <v>1.1957175925925926E-4</v>
      </c>
      <c r="S11" s="35"/>
      <c r="V11" s="516" t="str">
        <f>CONCATENATE(K26,"  ",M26," ",N26)</f>
        <v>69  FANTA Jiří</v>
      </c>
      <c r="W11" s="519"/>
      <c r="X11" s="63"/>
      <c r="Y11" s="514" t="str">
        <f>CONCATENATE(K25,"  ",M25," ",N25)</f>
        <v>25  SHURSHIN Nikita</v>
      </c>
      <c r="Z11" s="518"/>
      <c r="AA11" s="63">
        <v>11.018000000000001</v>
      </c>
      <c r="AB11" s="520" t="str">
        <f>CONCATENATE(K24,"  ",M24," ",N24)</f>
        <v>34  TURKOV Ivan</v>
      </c>
      <c r="AC11" s="521"/>
      <c r="AD11" s="63">
        <v>11.917999999999999</v>
      </c>
      <c r="AE11" s="63"/>
      <c r="AF11" s="514" t="str">
        <f>CONCATENATE(K23,"  ",M23," ",N23)</f>
        <v>35  EILERS Joachim</v>
      </c>
      <c r="AG11" s="518"/>
      <c r="AH11" s="63">
        <v>11.37</v>
      </c>
      <c r="AI11" s="516" t="str">
        <f>CONCATENATE(K22,"  ",M22," ",N22)</f>
        <v>28  CECI Luca</v>
      </c>
      <c r="AJ11" s="517"/>
      <c r="AK11" s="63"/>
      <c r="AL11" s="516" t="str">
        <f>CONCATENATE(K21,"  ",M21," ",N21)</f>
        <v>31  JONAUSKAS Svajunas</v>
      </c>
      <c r="AM11" s="517"/>
      <c r="AN11" s="67"/>
    </row>
    <row r="12" spans="1:42" s="49" customFormat="1" ht="15.75" customHeight="1">
      <c r="A12" s="88">
        <v>2</v>
      </c>
      <c r="B12" s="86">
        <v>28</v>
      </c>
      <c r="C12" s="87">
        <v>10006108051</v>
      </c>
      <c r="D12" s="86" t="s">
        <v>172</v>
      </c>
      <c r="E12" s="86" t="s">
        <v>173</v>
      </c>
      <c r="F12" s="159" t="s">
        <v>215</v>
      </c>
      <c r="G12" s="85" t="s">
        <v>91</v>
      </c>
      <c r="H12" s="85" t="s">
        <v>161</v>
      </c>
      <c r="I12" s="36"/>
      <c r="J12" s="88">
        <v>2</v>
      </c>
      <c r="K12" s="86">
        <v>20</v>
      </c>
      <c r="L12" s="87">
        <v>10007073506</v>
      </c>
      <c r="M12" s="86" t="s">
        <v>162</v>
      </c>
      <c r="N12" s="86" t="s">
        <v>163</v>
      </c>
      <c r="O12" s="159" t="s">
        <v>164</v>
      </c>
      <c r="P12" s="85" t="s">
        <v>165</v>
      </c>
      <c r="Q12" s="85" t="s">
        <v>161</v>
      </c>
      <c r="R12" s="31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68"/>
    </row>
    <row r="13" spans="1:42" s="49" customFormat="1" ht="15.75" customHeight="1">
      <c r="A13" s="88">
        <v>3</v>
      </c>
      <c r="B13" s="86">
        <v>59</v>
      </c>
      <c r="C13" s="87">
        <v>10009176281</v>
      </c>
      <c r="D13" s="86" t="s">
        <v>186</v>
      </c>
      <c r="E13" s="86" t="s">
        <v>187</v>
      </c>
      <c r="F13" s="159" t="s">
        <v>188</v>
      </c>
      <c r="G13" s="85" t="s">
        <v>229</v>
      </c>
      <c r="H13" s="85" t="s">
        <v>161</v>
      </c>
      <c r="I13" s="36"/>
      <c r="J13" s="88">
        <v>3</v>
      </c>
      <c r="K13" s="86">
        <v>16</v>
      </c>
      <c r="L13" s="87">
        <v>10002418415</v>
      </c>
      <c r="M13" s="86" t="s">
        <v>226</v>
      </c>
      <c r="N13" s="86" t="s">
        <v>153</v>
      </c>
      <c r="O13" s="159" t="s">
        <v>156</v>
      </c>
      <c r="P13" s="85" t="s">
        <v>233</v>
      </c>
      <c r="Q13" s="85" t="s">
        <v>161</v>
      </c>
      <c r="R13" s="31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1"/>
      <c r="AC13" s="11"/>
      <c r="AD13" s="7"/>
      <c r="AE13" s="7"/>
      <c r="AF13" s="71"/>
      <c r="AG13" s="12"/>
      <c r="AH13" s="7"/>
      <c r="AI13" s="71"/>
      <c r="AJ13" s="10"/>
      <c r="AK13" s="7"/>
      <c r="AL13" s="71"/>
      <c r="AM13" s="10"/>
      <c r="AN13" s="68"/>
    </row>
    <row r="14" spans="1:42" s="49" customFormat="1" ht="15.75" customHeight="1">
      <c r="A14" s="88">
        <v>4</v>
      </c>
      <c r="B14" s="86">
        <v>17</v>
      </c>
      <c r="C14" s="87">
        <v>10006319633</v>
      </c>
      <c r="D14" s="86" t="s">
        <v>158</v>
      </c>
      <c r="E14" s="86" t="s">
        <v>159</v>
      </c>
      <c r="F14" s="159" t="s">
        <v>160</v>
      </c>
      <c r="G14" s="85" t="s">
        <v>235</v>
      </c>
      <c r="H14" s="85" t="s">
        <v>161</v>
      </c>
      <c r="I14" s="36"/>
      <c r="J14" s="88">
        <v>4</v>
      </c>
      <c r="K14" s="86">
        <v>72</v>
      </c>
      <c r="L14" s="87">
        <v>10006422895</v>
      </c>
      <c r="M14" s="86" t="s">
        <v>198</v>
      </c>
      <c r="N14" s="86" t="s">
        <v>199</v>
      </c>
      <c r="O14" s="159" t="s">
        <v>134</v>
      </c>
      <c r="P14" s="85" t="s">
        <v>214</v>
      </c>
      <c r="Q14" s="85" t="s">
        <v>161</v>
      </c>
      <c r="R14" s="319">
        <v>1.2145833333333334E-4</v>
      </c>
      <c r="S14" s="35"/>
      <c r="V14" s="514" t="str">
        <f>CONCATENATE(K17,"  ",M17," ",N17)</f>
        <v>79  OLIVA Lewis</v>
      </c>
      <c r="W14" s="515"/>
      <c r="X14" s="64">
        <v>11.362</v>
      </c>
      <c r="Y14" s="514" t="str">
        <f>CONCATENATE(K18,"  ",M18," ",N18)</f>
        <v>68  ČECHMAN Martin</v>
      </c>
      <c r="Z14" s="518"/>
      <c r="AA14" s="64">
        <v>11.183</v>
      </c>
      <c r="AB14" s="513"/>
      <c r="AC14" s="510"/>
      <c r="AD14" s="64"/>
      <c r="AE14" s="64"/>
      <c r="AF14" s="513"/>
      <c r="AG14" s="510"/>
      <c r="AH14" s="64"/>
      <c r="AI14" s="513"/>
      <c r="AJ14" s="510"/>
      <c r="AK14" s="64"/>
      <c r="AL14" s="513"/>
      <c r="AM14" s="510"/>
      <c r="AN14" s="66"/>
    </row>
    <row r="15" spans="1:42" s="49" customFormat="1" ht="15.75" customHeight="1" thickBot="1">
      <c r="A15" s="88">
        <v>5</v>
      </c>
      <c r="B15" s="86">
        <v>20</v>
      </c>
      <c r="C15" s="87">
        <v>10007073506</v>
      </c>
      <c r="D15" s="86" t="s">
        <v>162</v>
      </c>
      <c r="E15" s="86" t="s">
        <v>163</v>
      </c>
      <c r="F15" s="159" t="s">
        <v>164</v>
      </c>
      <c r="G15" s="85" t="s">
        <v>165</v>
      </c>
      <c r="H15" s="85" t="s">
        <v>161</v>
      </c>
      <c r="I15" s="36"/>
      <c r="J15" s="88">
        <v>5</v>
      </c>
      <c r="K15" s="86">
        <v>24</v>
      </c>
      <c r="L15" s="87">
        <v>10007772108</v>
      </c>
      <c r="M15" s="86" t="s">
        <v>166</v>
      </c>
      <c r="N15" s="86" t="s">
        <v>227</v>
      </c>
      <c r="O15" s="159" t="s">
        <v>221</v>
      </c>
      <c r="P15" s="85" t="s">
        <v>169</v>
      </c>
      <c r="Q15" s="85" t="s">
        <v>161</v>
      </c>
      <c r="R15" s="319">
        <v>1.2151620370370372E-4</v>
      </c>
      <c r="S15" s="35"/>
      <c r="V15" s="516" t="str">
        <f>CONCATENATE(K20,"  ",M20," ",N20)</f>
        <v>74  WAGNER Robin</v>
      </c>
      <c r="W15" s="519"/>
      <c r="X15" s="63"/>
      <c r="Y15" s="516" t="str">
        <f>CONCATENATE(K19,"  ",M19," ",N19)</f>
        <v>59  RAJKOVSKI Patrik</v>
      </c>
      <c r="Z15" s="517"/>
      <c r="AA15" s="65"/>
      <c r="AB15" s="511"/>
      <c r="AC15" s="512"/>
      <c r="AD15" s="101"/>
      <c r="AE15" s="105"/>
      <c r="AF15" s="511"/>
      <c r="AG15" s="512"/>
      <c r="AH15" s="65"/>
      <c r="AI15" s="511"/>
      <c r="AJ15" s="512"/>
      <c r="AK15" s="65"/>
      <c r="AL15" s="511"/>
      <c r="AM15" s="512"/>
      <c r="AN15" s="69"/>
    </row>
    <row r="16" spans="1:42" s="49" customFormat="1" ht="15.75" customHeight="1">
      <c r="A16" s="88">
        <v>6</v>
      </c>
      <c r="B16" s="86">
        <v>79</v>
      </c>
      <c r="C16" s="87">
        <v>10006898300</v>
      </c>
      <c r="D16" s="86" t="s">
        <v>230</v>
      </c>
      <c r="E16" s="86" t="s">
        <v>211</v>
      </c>
      <c r="F16" s="159" t="s">
        <v>231</v>
      </c>
      <c r="G16" s="85" t="s">
        <v>232</v>
      </c>
      <c r="H16" s="85" t="s">
        <v>161</v>
      </c>
      <c r="I16" s="36"/>
      <c r="J16" s="88">
        <v>6</v>
      </c>
      <c r="K16" s="86">
        <v>73</v>
      </c>
      <c r="L16" s="87">
        <v>10008950858</v>
      </c>
      <c r="M16" s="86" t="s">
        <v>200</v>
      </c>
      <c r="N16" s="86" t="s">
        <v>201</v>
      </c>
      <c r="O16" s="159" t="s">
        <v>134</v>
      </c>
      <c r="P16" s="85" t="s">
        <v>214</v>
      </c>
      <c r="Q16" s="85" t="s">
        <v>161</v>
      </c>
      <c r="R16" s="31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99"/>
    </row>
    <row r="17" spans="1:40" s="49" customFormat="1" ht="15.75" customHeight="1">
      <c r="A17" s="88">
        <v>7</v>
      </c>
      <c r="B17" s="86">
        <v>78</v>
      </c>
      <c r="C17" s="87">
        <v>10050887493</v>
      </c>
      <c r="D17" s="86" t="s">
        <v>219</v>
      </c>
      <c r="E17" s="86" t="s">
        <v>205</v>
      </c>
      <c r="F17" s="159" t="s">
        <v>220</v>
      </c>
      <c r="G17" s="85" t="s">
        <v>234</v>
      </c>
      <c r="H17" s="85" t="s">
        <v>161</v>
      </c>
      <c r="I17" s="36"/>
      <c r="J17" s="88">
        <v>7</v>
      </c>
      <c r="K17" s="86">
        <v>79</v>
      </c>
      <c r="L17" s="87">
        <v>10006898300</v>
      </c>
      <c r="M17" s="86" t="s">
        <v>230</v>
      </c>
      <c r="N17" s="86" t="s">
        <v>211</v>
      </c>
      <c r="O17" s="159" t="s">
        <v>231</v>
      </c>
      <c r="P17" s="85" t="s">
        <v>232</v>
      </c>
      <c r="Q17" s="85" t="s">
        <v>161</v>
      </c>
      <c r="R17" s="319">
        <v>1.2228009259259258E-4</v>
      </c>
      <c r="S17" s="35"/>
      <c r="AB17" s="163" t="s">
        <v>97</v>
      </c>
      <c r="AC17" s="158"/>
      <c r="AD17" s="164" t="s">
        <v>23</v>
      </c>
      <c r="AE17" s="164"/>
      <c r="AF17" s="166" t="s">
        <v>98</v>
      </c>
      <c r="AG17" s="158"/>
      <c r="AH17" s="164" t="s">
        <v>23</v>
      </c>
      <c r="AI17" s="166" t="s">
        <v>99</v>
      </c>
      <c r="AJ17" s="165"/>
      <c r="AK17" s="164" t="s">
        <v>23</v>
      </c>
      <c r="AL17" s="166" t="s">
        <v>12</v>
      </c>
      <c r="AM17" s="167"/>
      <c r="AN17" s="168" t="s">
        <v>23</v>
      </c>
    </row>
    <row r="18" spans="1:40" s="49" customFormat="1" ht="15.75" customHeight="1">
      <c r="A18" s="88">
        <v>8</v>
      </c>
      <c r="B18" s="86">
        <v>24</v>
      </c>
      <c r="C18" s="87">
        <v>10007772108</v>
      </c>
      <c r="D18" s="86" t="s">
        <v>166</v>
      </c>
      <c r="E18" s="86" t="s">
        <v>227</v>
      </c>
      <c r="F18" s="159" t="s">
        <v>221</v>
      </c>
      <c r="G18" s="85" t="s">
        <v>169</v>
      </c>
      <c r="H18" s="85" t="s">
        <v>161</v>
      </c>
      <c r="I18" s="36"/>
      <c r="J18" s="88">
        <v>8</v>
      </c>
      <c r="K18" s="86">
        <v>68</v>
      </c>
      <c r="L18" s="87">
        <v>10010166590</v>
      </c>
      <c r="M18" s="86" t="s">
        <v>189</v>
      </c>
      <c r="N18" s="86" t="s">
        <v>190</v>
      </c>
      <c r="O18" s="159" t="s">
        <v>134</v>
      </c>
      <c r="P18" s="85" t="s">
        <v>214</v>
      </c>
      <c r="Q18" s="85" t="s">
        <v>161</v>
      </c>
      <c r="R18" s="319">
        <v>1.2246527777777776E-4</v>
      </c>
      <c r="S18" s="35"/>
      <c r="AB18" s="529" t="str">
        <f>V11</f>
        <v>69  FANTA Jiří</v>
      </c>
      <c r="AC18" s="530"/>
      <c r="AD18" s="411">
        <v>11.11</v>
      </c>
      <c r="AE18" s="272"/>
      <c r="AF18" s="529" t="str">
        <f>Y10</f>
        <v>20  SZALONTAY Sándor</v>
      </c>
      <c r="AG18" s="521"/>
      <c r="AH18" s="411">
        <v>11.478999999999999</v>
      </c>
      <c r="AI18" s="529" t="str">
        <f>AB10</f>
        <v>16  VYNOKUROV Andrii</v>
      </c>
      <c r="AJ18" s="521"/>
      <c r="AK18" s="412">
        <v>11.481999999999999</v>
      </c>
      <c r="AL18" s="529" t="str">
        <f>AF10</f>
        <v>72  KELEMEN Pavel</v>
      </c>
      <c r="AM18" s="521"/>
      <c r="AN18" s="413">
        <v>11.327999999999999</v>
      </c>
    </row>
    <row r="19" spans="1:40" s="49" customFormat="1" ht="15.75" customHeight="1">
      <c r="A19" s="88">
        <v>9</v>
      </c>
      <c r="B19" s="86">
        <v>25</v>
      </c>
      <c r="C19" s="87">
        <v>10007271546</v>
      </c>
      <c r="D19" s="86" t="s">
        <v>170</v>
      </c>
      <c r="E19" s="86" t="s">
        <v>228</v>
      </c>
      <c r="F19" s="159" t="s">
        <v>221</v>
      </c>
      <c r="G19" s="85" t="s">
        <v>169</v>
      </c>
      <c r="H19" s="85" t="s">
        <v>161</v>
      </c>
      <c r="I19" s="36"/>
      <c r="J19" s="88">
        <v>9</v>
      </c>
      <c r="K19" s="86">
        <v>59</v>
      </c>
      <c r="L19" s="87">
        <v>10009176281</v>
      </c>
      <c r="M19" s="86" t="s">
        <v>186</v>
      </c>
      <c r="N19" s="86" t="s">
        <v>187</v>
      </c>
      <c r="O19" s="159" t="s">
        <v>188</v>
      </c>
      <c r="P19" s="85" t="s">
        <v>229</v>
      </c>
      <c r="Q19" s="85" t="s">
        <v>161</v>
      </c>
      <c r="R19" s="319">
        <v>1.2335648148148148E-4</v>
      </c>
      <c r="S19" s="35"/>
      <c r="AB19" s="522" t="str">
        <f>Y15</f>
        <v>59  RAJKOVSKI Patrik</v>
      </c>
      <c r="AC19" s="524"/>
      <c r="AD19" s="275"/>
      <c r="AE19" s="275"/>
      <c r="AF19" s="522" t="str">
        <f>V15</f>
        <v>74  WAGNER Robin</v>
      </c>
      <c r="AG19" s="523"/>
      <c r="AH19" s="275"/>
      <c r="AI19" s="522" t="str">
        <f>AL11</f>
        <v>31  JONAUSKAS Svajunas</v>
      </c>
      <c r="AJ19" s="523"/>
      <c r="AK19" s="276"/>
      <c r="AL19" s="522" t="str">
        <f>AI11</f>
        <v>28  CECI Luca</v>
      </c>
      <c r="AM19" s="523"/>
      <c r="AN19" s="277"/>
    </row>
    <row r="20" spans="1:40" s="49" customFormat="1" ht="15.75" customHeight="1" thickBot="1">
      <c r="A20" s="88">
        <v>10</v>
      </c>
      <c r="B20" s="86">
        <v>35</v>
      </c>
      <c r="C20" s="87">
        <v>10006379247</v>
      </c>
      <c r="D20" s="86" t="s">
        <v>222</v>
      </c>
      <c r="E20" s="86" t="s">
        <v>185</v>
      </c>
      <c r="F20" s="159" t="s">
        <v>216</v>
      </c>
      <c r="G20" s="85" t="s">
        <v>213</v>
      </c>
      <c r="H20" s="85" t="s">
        <v>161</v>
      </c>
      <c r="I20" s="36"/>
      <c r="J20" s="88">
        <v>10</v>
      </c>
      <c r="K20" s="86">
        <v>74</v>
      </c>
      <c r="L20" s="87">
        <v>10007294683</v>
      </c>
      <c r="M20" s="86" t="s">
        <v>202</v>
      </c>
      <c r="N20" s="86" t="s">
        <v>203</v>
      </c>
      <c r="O20" s="159" t="s">
        <v>134</v>
      </c>
      <c r="P20" s="85" t="s">
        <v>214</v>
      </c>
      <c r="Q20" s="85" t="s">
        <v>161</v>
      </c>
      <c r="R20" s="31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 t="s">
        <v>592</v>
      </c>
      <c r="AK20" s="7"/>
      <c r="AL20" s="10"/>
      <c r="AM20" s="10"/>
      <c r="AN20" s="100"/>
    </row>
    <row r="21" spans="1:40" s="49" customFormat="1" ht="15.75" customHeight="1">
      <c r="A21" s="88">
        <v>11</v>
      </c>
      <c r="B21" s="86">
        <v>33</v>
      </c>
      <c r="C21" s="87">
        <v>10010732628</v>
      </c>
      <c r="D21" s="86" t="s">
        <v>223</v>
      </c>
      <c r="E21" s="86" t="s">
        <v>179</v>
      </c>
      <c r="F21" s="159" t="s">
        <v>216</v>
      </c>
      <c r="G21" s="85" t="s">
        <v>213</v>
      </c>
      <c r="H21" s="85" t="s">
        <v>161</v>
      </c>
      <c r="I21" s="36"/>
      <c r="J21" s="88">
        <v>11</v>
      </c>
      <c r="K21" s="86">
        <v>31</v>
      </c>
      <c r="L21" s="87">
        <v>10009181032</v>
      </c>
      <c r="M21" s="86" t="s">
        <v>175</v>
      </c>
      <c r="N21" s="86" t="s">
        <v>176</v>
      </c>
      <c r="O21" s="159" t="s">
        <v>177</v>
      </c>
      <c r="P21" s="85"/>
      <c r="Q21" s="85" t="s">
        <v>161</v>
      </c>
      <c r="R21" s="31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0" s="49" customFormat="1" ht="15.75" customHeight="1">
      <c r="A22" s="88">
        <v>12</v>
      </c>
      <c r="B22" s="86">
        <v>34</v>
      </c>
      <c r="C22" s="87">
        <v>10009090702</v>
      </c>
      <c r="D22" s="86" t="s">
        <v>224</v>
      </c>
      <c r="E22" s="86" t="s">
        <v>183</v>
      </c>
      <c r="F22" s="159" t="s">
        <v>216</v>
      </c>
      <c r="G22" s="85" t="s">
        <v>213</v>
      </c>
      <c r="H22" s="85" t="s">
        <v>161</v>
      </c>
      <c r="I22" s="36"/>
      <c r="J22" s="88">
        <v>12</v>
      </c>
      <c r="K22" s="86">
        <v>28</v>
      </c>
      <c r="L22" s="87">
        <v>10006108051</v>
      </c>
      <c r="M22" s="86" t="s">
        <v>172</v>
      </c>
      <c r="N22" s="86" t="s">
        <v>173</v>
      </c>
      <c r="O22" s="159" t="s">
        <v>215</v>
      </c>
      <c r="P22" s="85" t="s">
        <v>91</v>
      </c>
      <c r="Q22" s="85" t="s">
        <v>161</v>
      </c>
      <c r="R22" s="319">
        <v>1.2384259259259258E-4</v>
      </c>
      <c r="S22" s="35"/>
      <c r="V22" s="70" t="s">
        <v>9</v>
      </c>
      <c r="W22" s="10"/>
      <c r="X22" s="7" t="s">
        <v>23</v>
      </c>
      <c r="Y22" s="71" t="s">
        <v>10</v>
      </c>
      <c r="Z22" s="10"/>
      <c r="AA22" s="7" t="s">
        <v>23</v>
      </c>
      <c r="AB22" s="71" t="s">
        <v>11</v>
      </c>
      <c r="AC22" s="11"/>
      <c r="AD22" s="7" t="s">
        <v>23</v>
      </c>
      <c r="AE22" s="7"/>
      <c r="AF22" s="71" t="s">
        <v>12</v>
      </c>
      <c r="AG22" s="12"/>
      <c r="AH22" s="68" t="s">
        <v>23</v>
      </c>
      <c r="AI22" s="10"/>
      <c r="AJ22" s="10"/>
      <c r="AK22" s="7"/>
    </row>
    <row r="23" spans="1:40" s="49" customFormat="1" ht="15.75" customHeight="1">
      <c r="A23" s="88">
        <v>13</v>
      </c>
      <c r="B23" s="86">
        <v>68</v>
      </c>
      <c r="C23" s="87">
        <v>10010166590</v>
      </c>
      <c r="D23" s="86" t="s">
        <v>189</v>
      </c>
      <c r="E23" s="86" t="s">
        <v>190</v>
      </c>
      <c r="F23" s="159" t="s">
        <v>134</v>
      </c>
      <c r="G23" s="85" t="s">
        <v>214</v>
      </c>
      <c r="H23" s="85" t="s">
        <v>161</v>
      </c>
      <c r="I23" s="36"/>
      <c r="J23" s="88">
        <v>13</v>
      </c>
      <c r="K23" s="86">
        <v>35</v>
      </c>
      <c r="L23" s="87">
        <v>10006379247</v>
      </c>
      <c r="M23" s="86" t="s">
        <v>222</v>
      </c>
      <c r="N23" s="86" t="s">
        <v>185</v>
      </c>
      <c r="O23" s="159" t="s">
        <v>216</v>
      </c>
      <c r="P23" s="85" t="s">
        <v>213</v>
      </c>
      <c r="Q23" s="85" t="s">
        <v>161</v>
      </c>
      <c r="R23" s="319">
        <v>1.2423611111111112E-4</v>
      </c>
      <c r="S23" s="35"/>
      <c r="V23" s="531" t="str">
        <f>V10</f>
        <v>78  BOS Theo</v>
      </c>
      <c r="W23" s="524"/>
      <c r="X23" s="272"/>
      <c r="Y23" s="522" t="str">
        <f>Y11</f>
        <v>25  SHURSHIN Nikita</v>
      </c>
      <c r="Z23" s="523"/>
      <c r="AA23" s="272"/>
      <c r="AB23" s="522" t="str">
        <f>AB11</f>
        <v>34  TURKOV Ivan</v>
      </c>
      <c r="AC23" s="523"/>
      <c r="AD23" s="273"/>
      <c r="AE23" s="273"/>
      <c r="AF23" s="522" t="str">
        <f>AF11</f>
        <v>35  EILERS Joachim</v>
      </c>
      <c r="AG23" s="523"/>
      <c r="AH23" s="278"/>
      <c r="AI23" s="10"/>
      <c r="AJ23" s="10"/>
      <c r="AK23" s="7"/>
    </row>
    <row r="24" spans="1:40" s="49" customFormat="1" ht="15.75" customHeight="1">
      <c r="A24" s="88">
        <v>14</v>
      </c>
      <c r="B24" s="86">
        <v>71</v>
      </c>
      <c r="C24" s="87">
        <v>10010166691</v>
      </c>
      <c r="D24" s="86" t="s">
        <v>196</v>
      </c>
      <c r="E24" s="86" t="s">
        <v>225</v>
      </c>
      <c r="F24" s="159" t="s">
        <v>134</v>
      </c>
      <c r="G24" s="85" t="s">
        <v>214</v>
      </c>
      <c r="H24" s="85" t="s">
        <v>161</v>
      </c>
      <c r="I24" s="36"/>
      <c r="J24" s="88">
        <v>14</v>
      </c>
      <c r="K24" s="86">
        <v>34</v>
      </c>
      <c r="L24" s="87">
        <v>10009090702</v>
      </c>
      <c r="M24" s="86" t="s">
        <v>224</v>
      </c>
      <c r="N24" s="86" t="s">
        <v>183</v>
      </c>
      <c r="O24" s="159" t="s">
        <v>216</v>
      </c>
      <c r="P24" s="85" t="s">
        <v>213</v>
      </c>
      <c r="Q24" s="85" t="s">
        <v>161</v>
      </c>
      <c r="R24" s="319">
        <v>1.2454861111111111E-4</v>
      </c>
      <c r="S24" s="35"/>
      <c r="V24" s="531" t="str">
        <f>AL18</f>
        <v>72  KELEMEN Pavel</v>
      </c>
      <c r="W24" s="524"/>
      <c r="X24" s="272"/>
      <c r="Y24" s="522" t="str">
        <f>AI18</f>
        <v>16  VYNOKUROV Andrii</v>
      </c>
      <c r="Z24" s="523"/>
      <c r="AA24" s="272"/>
      <c r="AB24" s="522" t="str">
        <f>AF18</f>
        <v>20  SZALONTAY Sándor</v>
      </c>
      <c r="AC24" s="523"/>
      <c r="AD24" s="273"/>
      <c r="AE24" s="273"/>
      <c r="AF24" s="522" t="str">
        <f>AB18</f>
        <v>69  FANTA Jiří</v>
      </c>
      <c r="AG24" s="523"/>
      <c r="AH24" s="279"/>
      <c r="AI24" s="10"/>
      <c r="AJ24" s="10"/>
      <c r="AK24" s="7"/>
    </row>
    <row r="25" spans="1:40" s="49" customFormat="1" ht="15.75" customHeight="1">
      <c r="A25" s="88">
        <v>15</v>
      </c>
      <c r="B25" s="86">
        <v>69</v>
      </c>
      <c r="C25" s="87">
        <v>10009175574</v>
      </c>
      <c r="D25" s="86" t="s">
        <v>193</v>
      </c>
      <c r="E25" s="86" t="s">
        <v>194</v>
      </c>
      <c r="F25" s="159" t="s">
        <v>134</v>
      </c>
      <c r="G25" s="85" t="s">
        <v>214</v>
      </c>
      <c r="H25" s="85" t="s">
        <v>161</v>
      </c>
      <c r="I25" s="36"/>
      <c r="J25" s="88">
        <v>15</v>
      </c>
      <c r="K25" s="86">
        <v>25</v>
      </c>
      <c r="L25" s="87">
        <v>10007271546</v>
      </c>
      <c r="M25" s="86" t="s">
        <v>170</v>
      </c>
      <c r="N25" s="86" t="s">
        <v>228</v>
      </c>
      <c r="O25" s="159" t="s">
        <v>221</v>
      </c>
      <c r="P25" s="85" t="s">
        <v>169</v>
      </c>
      <c r="Q25" s="85" t="s">
        <v>161</v>
      </c>
      <c r="R25" s="319">
        <v>1.2488425925925924E-4</v>
      </c>
      <c r="S25" s="35"/>
      <c r="V25" s="70" t="s">
        <v>101</v>
      </c>
      <c r="W25" s="10"/>
      <c r="X25" s="7"/>
      <c r="Y25" s="71" t="s">
        <v>102</v>
      </c>
      <c r="Z25" s="10"/>
      <c r="AA25" s="7"/>
      <c r="AB25" s="10"/>
      <c r="AC25" s="11"/>
      <c r="AD25" s="7"/>
      <c r="AE25" s="7"/>
      <c r="AF25" s="10"/>
      <c r="AG25" s="12"/>
      <c r="AH25" s="68"/>
      <c r="AI25" s="10"/>
      <c r="AJ25" s="10"/>
      <c r="AK25" s="7"/>
    </row>
    <row r="26" spans="1:40" s="49" customFormat="1" ht="15.75" customHeight="1">
      <c r="A26" s="88">
        <v>16</v>
      </c>
      <c r="B26" s="86">
        <v>70</v>
      </c>
      <c r="C26" s="87">
        <v>10009718572</v>
      </c>
      <c r="D26" s="86" t="s">
        <v>195</v>
      </c>
      <c r="E26" s="86" t="s">
        <v>194</v>
      </c>
      <c r="F26" s="159" t="s">
        <v>134</v>
      </c>
      <c r="G26" s="85" t="s">
        <v>214</v>
      </c>
      <c r="H26" s="85" t="s">
        <v>161</v>
      </c>
      <c r="I26" s="36"/>
      <c r="J26" s="88">
        <v>16</v>
      </c>
      <c r="K26" s="86">
        <v>69</v>
      </c>
      <c r="L26" s="87">
        <v>10009175574</v>
      </c>
      <c r="M26" s="86" t="s">
        <v>193</v>
      </c>
      <c r="N26" s="86" t="s">
        <v>194</v>
      </c>
      <c r="O26" s="159" t="s">
        <v>134</v>
      </c>
      <c r="P26" s="85" t="s">
        <v>214</v>
      </c>
      <c r="Q26" s="85" t="s">
        <v>161</v>
      </c>
      <c r="R26" s="319">
        <v>1.2503472222222224E-4</v>
      </c>
      <c r="S26" s="35"/>
      <c r="V26" s="531" t="str">
        <f>AI10</f>
        <v>24  DUBCHENKO Alexandr</v>
      </c>
      <c r="W26" s="524"/>
      <c r="X26" s="272"/>
      <c r="Y26" s="522" t="str">
        <f>AL10</f>
        <v>73  SOJKA David</v>
      </c>
      <c r="Z26" s="523"/>
      <c r="AA26" s="7"/>
      <c r="AB26" s="73"/>
      <c r="AC26" s="73"/>
      <c r="AD26" s="8"/>
      <c r="AE26" s="8"/>
      <c r="AF26" s="73"/>
      <c r="AG26" s="73"/>
      <c r="AH26" s="25"/>
      <c r="AI26" s="10"/>
      <c r="AJ26" s="10"/>
      <c r="AK26" s="7"/>
    </row>
    <row r="27" spans="1:40" s="49" customFormat="1" ht="15.75" customHeight="1" thickBot="1">
      <c r="A27" s="88">
        <v>17</v>
      </c>
      <c r="B27" s="86">
        <v>73</v>
      </c>
      <c r="C27" s="87">
        <v>10008950858</v>
      </c>
      <c r="D27" s="86" t="s">
        <v>200</v>
      </c>
      <c r="E27" s="86" t="s">
        <v>201</v>
      </c>
      <c r="F27" s="159" t="s">
        <v>134</v>
      </c>
      <c r="G27" s="85" t="s">
        <v>214</v>
      </c>
      <c r="H27" s="85" t="s">
        <v>161</v>
      </c>
      <c r="I27" s="36"/>
      <c r="J27" s="88">
        <v>17</v>
      </c>
      <c r="K27" s="86">
        <v>33</v>
      </c>
      <c r="L27" s="87">
        <v>10010732628</v>
      </c>
      <c r="M27" s="86" t="s">
        <v>223</v>
      </c>
      <c r="N27" s="86" t="s">
        <v>179</v>
      </c>
      <c r="O27" s="159" t="s">
        <v>216</v>
      </c>
      <c r="P27" s="85" t="s">
        <v>213</v>
      </c>
      <c r="Q27" s="85" t="s">
        <v>161</v>
      </c>
      <c r="R27" s="319">
        <v>1.2767361111111112E-4</v>
      </c>
      <c r="S27" s="35"/>
      <c r="V27" s="532" t="str">
        <f>Y14</f>
        <v>68  ČECHMAN Martin</v>
      </c>
      <c r="W27" s="533"/>
      <c r="X27" s="280"/>
      <c r="Y27" s="534" t="str">
        <f>V14</f>
        <v>79  OLIVA Lewis</v>
      </c>
      <c r="Z27" s="535"/>
      <c r="AA27" s="26"/>
      <c r="AB27" s="75"/>
      <c r="AC27" s="75"/>
      <c r="AD27" s="27"/>
      <c r="AE27" s="27"/>
      <c r="AF27" s="75"/>
      <c r="AG27" s="75"/>
      <c r="AH27" s="28"/>
      <c r="AI27" s="10"/>
      <c r="AJ27" s="10"/>
      <c r="AK27" s="7"/>
      <c r="AL27" s="10"/>
      <c r="AM27" s="10"/>
      <c r="AN27" s="100"/>
    </row>
    <row r="28" spans="1:40" s="49" customFormat="1" ht="15.75" customHeight="1" thickBot="1">
      <c r="A28" s="88">
        <v>18</v>
      </c>
      <c r="B28" s="86">
        <v>74</v>
      </c>
      <c r="C28" s="87">
        <v>10007294683</v>
      </c>
      <c r="D28" s="86" t="s">
        <v>202</v>
      </c>
      <c r="E28" s="86" t="s">
        <v>203</v>
      </c>
      <c r="F28" s="159" t="s">
        <v>134</v>
      </c>
      <c r="G28" s="85" t="s">
        <v>214</v>
      </c>
      <c r="H28" s="85" t="s">
        <v>161</v>
      </c>
      <c r="I28" s="36"/>
      <c r="J28" s="88">
        <v>18</v>
      </c>
      <c r="K28" s="86">
        <v>71</v>
      </c>
      <c r="L28" s="87">
        <v>10010166691</v>
      </c>
      <c r="M28" s="86" t="s">
        <v>196</v>
      </c>
      <c r="N28" s="86" t="s">
        <v>225</v>
      </c>
      <c r="O28" s="159" t="s">
        <v>134</v>
      </c>
      <c r="P28" s="85" t="s">
        <v>214</v>
      </c>
      <c r="Q28" s="85" t="s">
        <v>161</v>
      </c>
      <c r="R28" s="31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175" t="s">
        <v>103</v>
      </c>
      <c r="AM28" s="176"/>
      <c r="AN28" s="177" t="s">
        <v>24</v>
      </c>
    </row>
    <row r="29" spans="1:40" s="49" customFormat="1" ht="15.75" customHeight="1">
      <c r="A29" s="88">
        <v>19</v>
      </c>
      <c r="B29" s="86">
        <v>72</v>
      </c>
      <c r="C29" s="87">
        <v>10006422895</v>
      </c>
      <c r="D29" s="86" t="s">
        <v>198</v>
      </c>
      <c r="E29" s="86" t="s">
        <v>199</v>
      </c>
      <c r="F29" s="159" t="s">
        <v>134</v>
      </c>
      <c r="G29" s="85" t="s">
        <v>214</v>
      </c>
      <c r="H29" s="85" t="s">
        <v>161</v>
      </c>
      <c r="I29" s="36"/>
      <c r="J29" s="88">
        <v>19</v>
      </c>
      <c r="K29" s="86">
        <v>70</v>
      </c>
      <c r="L29" s="87">
        <v>10009718572</v>
      </c>
      <c r="M29" s="86" t="s">
        <v>195</v>
      </c>
      <c r="N29" s="86" t="s">
        <v>194</v>
      </c>
      <c r="O29" s="159" t="s">
        <v>134</v>
      </c>
      <c r="P29" s="85" t="s">
        <v>214</v>
      </c>
      <c r="Q29" s="85" t="s">
        <v>161</v>
      </c>
      <c r="R29" s="31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495" t="str">
        <f>V32</f>
        <v>69  FANTA Jiří</v>
      </c>
      <c r="AM29" s="498"/>
      <c r="AN29" s="410">
        <v>11</v>
      </c>
    </row>
    <row r="30" spans="1:40" s="49" customFormat="1" ht="15.75" customHeight="1">
      <c r="A30" s="88">
        <v>20</v>
      </c>
      <c r="B30" s="86">
        <v>16</v>
      </c>
      <c r="C30" s="87">
        <v>10002418415</v>
      </c>
      <c r="D30" s="86" t="s">
        <v>226</v>
      </c>
      <c r="E30" s="86" t="s">
        <v>153</v>
      </c>
      <c r="F30" s="159" t="s">
        <v>156</v>
      </c>
      <c r="G30" s="85" t="s">
        <v>233</v>
      </c>
      <c r="H30" s="85" t="s">
        <v>161</v>
      </c>
      <c r="I30" s="36"/>
      <c r="J30" s="88">
        <v>20</v>
      </c>
      <c r="K30" s="86">
        <v>17</v>
      </c>
      <c r="L30" s="87">
        <v>10006319633</v>
      </c>
      <c r="M30" s="86" t="s">
        <v>158</v>
      </c>
      <c r="N30" s="86" t="s">
        <v>159</v>
      </c>
      <c r="O30" s="159" t="s">
        <v>160</v>
      </c>
      <c r="P30" s="85" t="s">
        <v>235</v>
      </c>
      <c r="Q30" s="85" t="s">
        <v>161</v>
      </c>
      <c r="R30" s="319">
        <v>1.3150462962962961E-4</v>
      </c>
      <c r="S30" s="35"/>
      <c r="V30" s="70" t="s">
        <v>9</v>
      </c>
      <c r="W30" s="10" t="s">
        <v>24</v>
      </c>
      <c r="X30" s="118" t="s">
        <v>23</v>
      </c>
      <c r="Y30" s="71" t="s">
        <v>17</v>
      </c>
      <c r="Z30" s="10" t="s">
        <v>24</v>
      </c>
      <c r="AA30" s="119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495" t="str">
        <f>V33</f>
        <v>73  SOJKA David</v>
      </c>
      <c r="AM30" s="498"/>
      <c r="AN30" s="410">
        <v>9</v>
      </c>
    </row>
    <row r="31" spans="1:40" s="49" customFormat="1" ht="15.75" customHeight="1">
      <c r="A31" s="40"/>
      <c r="B31" s="39"/>
      <c r="C31" s="486"/>
      <c r="D31" s="486"/>
      <c r="E31" s="72"/>
      <c r="F31" s="72"/>
      <c r="G31" s="39"/>
      <c r="H31" s="39"/>
      <c r="I31" s="36"/>
      <c r="J31" s="40"/>
      <c r="K31" s="39"/>
      <c r="L31" s="486"/>
      <c r="M31" s="486"/>
      <c r="N31" s="72"/>
      <c r="O31" s="72"/>
      <c r="P31" s="39"/>
      <c r="Q31" s="39"/>
      <c r="R31" s="39"/>
      <c r="S31" s="35"/>
      <c r="V31" s="288" t="str">
        <f>V23</f>
        <v>78  BOS Theo</v>
      </c>
      <c r="W31" s="282"/>
      <c r="X31" s="272"/>
      <c r="Y31" s="281" t="str">
        <f>Y24</f>
        <v>16  VYNOKUROV Andrii</v>
      </c>
      <c r="Z31" s="282"/>
      <c r="AA31" s="68"/>
      <c r="AB31" s="73"/>
      <c r="AC31" s="74"/>
      <c r="AD31" s="8"/>
      <c r="AE31" s="8"/>
      <c r="AF31" s="73"/>
      <c r="AG31" s="74"/>
      <c r="AH31" s="76"/>
      <c r="AI31" s="10"/>
      <c r="AJ31" s="10"/>
      <c r="AK31" s="7"/>
      <c r="AL31" s="495" t="str">
        <f>Y31</f>
        <v>16  VYNOKUROV Andrii</v>
      </c>
      <c r="AM31" s="498"/>
      <c r="AN31" s="410">
        <v>10</v>
      </c>
    </row>
    <row r="32" spans="1:40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283" t="str">
        <f>AF24</f>
        <v>69  FANTA Jiří</v>
      </c>
      <c r="W32" s="282"/>
      <c r="X32" s="272"/>
      <c r="Y32" s="284" t="str">
        <f>AB24</f>
        <v>20  SZALONTAY Sándor</v>
      </c>
      <c r="Z32" s="282"/>
      <c r="AA32" s="25"/>
      <c r="AB32" s="73"/>
      <c r="AC32" s="74"/>
      <c r="AD32" s="8"/>
      <c r="AE32" s="8"/>
      <c r="AF32" s="73"/>
      <c r="AG32" s="74"/>
      <c r="AH32" s="76"/>
      <c r="AI32" s="10"/>
      <c r="AJ32" s="10"/>
      <c r="AK32" s="7"/>
      <c r="AL32" s="495" t="str">
        <f>Y32</f>
        <v>20  SZALONTAY Sándor</v>
      </c>
      <c r="AM32" s="498"/>
      <c r="AN32" s="410">
        <v>12</v>
      </c>
    </row>
    <row r="33" spans="1:42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285" t="str">
        <f>Y26</f>
        <v>73  SOJKA David</v>
      </c>
      <c r="W33" s="286"/>
      <c r="X33" s="287"/>
      <c r="Y33" s="289" t="str">
        <f>V26</f>
        <v>24  DUBCHENKO Alexandr</v>
      </c>
      <c r="Z33" s="286"/>
      <c r="AA33" s="28"/>
      <c r="AB33" s="73"/>
      <c r="AC33" s="74"/>
      <c r="AD33" s="8"/>
      <c r="AE33" s="8"/>
      <c r="AF33" s="73"/>
      <c r="AG33" s="74"/>
      <c r="AH33" s="76"/>
      <c r="AI33" s="10"/>
      <c r="AJ33" s="10"/>
      <c r="AK33" s="7"/>
      <c r="AL33" s="22"/>
      <c r="AM33" s="178" t="s">
        <v>23</v>
      </c>
      <c r="AN33" s="179"/>
    </row>
    <row r="34" spans="1:42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2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62" t="s">
        <v>19</v>
      </c>
      <c r="W35" s="17"/>
      <c r="X35" s="18"/>
      <c r="Y35" s="109"/>
      <c r="Z35" s="109"/>
      <c r="AA35" s="115"/>
      <c r="AB35" s="17"/>
      <c r="AC35" s="17"/>
      <c r="AD35" s="18"/>
      <c r="AE35" s="109"/>
      <c r="AF35" s="109"/>
      <c r="AG35" s="110"/>
      <c r="AI35" s="10"/>
      <c r="AJ35" s="10"/>
      <c r="AK35" s="7"/>
      <c r="AL35" s="175" t="s">
        <v>20</v>
      </c>
      <c r="AM35" s="176"/>
      <c r="AN35" s="177" t="s">
        <v>24</v>
      </c>
    </row>
    <row r="36" spans="1:42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0" t="s">
        <v>9</v>
      </c>
      <c r="W36" s="10"/>
      <c r="X36" s="7" t="s">
        <v>23</v>
      </c>
      <c r="Y36" s="118" t="s">
        <v>23</v>
      </c>
      <c r="Z36" s="111"/>
      <c r="AA36" s="116"/>
      <c r="AB36" s="71" t="s">
        <v>10</v>
      </c>
      <c r="AC36" s="10"/>
      <c r="AD36" s="7" t="s">
        <v>23</v>
      </c>
      <c r="AE36" s="111"/>
      <c r="AF36" s="118" t="s">
        <v>23</v>
      </c>
      <c r="AG36" s="119" t="s">
        <v>23</v>
      </c>
      <c r="AI36" s="10"/>
      <c r="AJ36" s="10"/>
      <c r="AK36" s="7"/>
      <c r="AL36" s="495" t="str">
        <f>V43</f>
        <v>79  OLIVA Lewis</v>
      </c>
      <c r="AM36" s="498"/>
      <c r="AN36" s="410">
        <v>5</v>
      </c>
      <c r="AO36" s="35"/>
    </row>
    <row r="37" spans="1:42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495" t="str">
        <f>V24</f>
        <v>72  KELEMEN Pavel</v>
      </c>
      <c r="W37" s="496"/>
      <c r="X37" s="272"/>
      <c r="Y37" s="290"/>
      <c r="Z37" s="291"/>
      <c r="AA37" s="292"/>
      <c r="AB37" s="505" t="str">
        <f>Y23</f>
        <v>25  SHURSHIN Nikita</v>
      </c>
      <c r="AC37" s="498"/>
      <c r="AD37" s="7"/>
      <c r="AE37" s="111"/>
      <c r="AF37" s="118"/>
      <c r="AG37" s="119"/>
      <c r="AI37" s="10"/>
      <c r="AJ37" s="10"/>
      <c r="AK37" s="7"/>
      <c r="AL37" s="495" t="str">
        <f>V37</f>
        <v>72  KELEMEN Pavel</v>
      </c>
      <c r="AM37" s="498"/>
      <c r="AN37" s="410">
        <v>7</v>
      </c>
      <c r="AO37" s="35"/>
      <c r="AP37" s="35"/>
    </row>
    <row r="38" spans="1:42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495" t="str">
        <f>Y33</f>
        <v>24  DUBCHENKO Alexandr</v>
      </c>
      <c r="W38" s="496"/>
      <c r="X38" s="272"/>
      <c r="Y38" s="293"/>
      <c r="Z38" s="291"/>
      <c r="AA38" s="292"/>
      <c r="AB38" s="503" t="str">
        <f>V31</f>
        <v>78  BOS Theo</v>
      </c>
      <c r="AC38" s="504"/>
      <c r="AD38" s="7"/>
      <c r="AE38" s="111"/>
      <c r="AF38" s="111"/>
      <c r="AG38" s="112"/>
      <c r="AI38" s="10"/>
      <c r="AJ38" s="10"/>
      <c r="AK38" s="7"/>
      <c r="AL38" s="495" t="str">
        <f>AB37</f>
        <v>25  SHURSHIN Nikita</v>
      </c>
      <c r="AM38" s="498"/>
      <c r="AN38" s="410">
        <v>6</v>
      </c>
      <c r="AO38" s="35"/>
      <c r="AP38" s="35"/>
    </row>
    <row r="39" spans="1:42" ht="13.5" customHeight="1">
      <c r="T39" s="77"/>
      <c r="V39" s="169"/>
      <c r="W39" s="170"/>
      <c r="X39" s="170"/>
      <c r="Y39" s="170"/>
      <c r="Z39" s="170"/>
      <c r="AA39" s="171"/>
      <c r="AB39" s="170"/>
      <c r="AC39" s="170"/>
      <c r="AD39" s="113"/>
      <c r="AE39" s="113"/>
      <c r="AF39" s="113"/>
      <c r="AG39" s="114"/>
      <c r="AI39" s="10"/>
      <c r="AJ39" s="10"/>
      <c r="AK39" s="7"/>
      <c r="AL39" s="495" t="str">
        <f>AB43</f>
        <v>68  ČECHMAN Martin</v>
      </c>
      <c r="AM39" s="498"/>
      <c r="AN39" s="410">
        <v>8</v>
      </c>
    </row>
    <row r="40" spans="1:42" ht="14.25" customHeight="1" thickBot="1">
      <c r="P40" s="37"/>
      <c r="Q40" s="37"/>
      <c r="V40" s="20"/>
      <c r="W40" s="11"/>
      <c r="X40" s="8"/>
      <c r="Y40" s="171"/>
      <c r="Z40" s="171"/>
      <c r="AA40" s="172"/>
      <c r="AB40" s="12"/>
      <c r="AC40" s="12"/>
      <c r="AD40" s="1"/>
      <c r="AE40" s="1"/>
      <c r="AF40" s="1"/>
      <c r="AG40" s="106"/>
      <c r="AL40" s="22"/>
      <c r="AM40" s="178" t="s">
        <v>23</v>
      </c>
      <c r="AN40" s="179"/>
    </row>
    <row r="41" spans="1:42" ht="11.25" customHeight="1">
      <c r="P41" s="37"/>
      <c r="Q41" s="37"/>
      <c r="V41" s="70" t="s">
        <v>11</v>
      </c>
      <c r="W41" s="11"/>
      <c r="X41" s="7" t="s">
        <v>23</v>
      </c>
      <c r="Y41" s="118" t="s">
        <v>23</v>
      </c>
      <c r="Z41" s="120" t="s">
        <v>23</v>
      </c>
      <c r="AA41" s="173"/>
      <c r="AB41" s="71" t="s">
        <v>12</v>
      </c>
      <c r="AC41" s="12"/>
      <c r="AD41" s="7" t="s">
        <v>23</v>
      </c>
      <c r="AE41" s="1"/>
      <c r="AF41" s="118" t="s">
        <v>23</v>
      </c>
      <c r="AG41" s="106"/>
    </row>
    <row r="42" spans="1:42">
      <c r="P42" s="37"/>
      <c r="Q42" s="37"/>
      <c r="V42" s="495" t="str">
        <f>AB23</f>
        <v>34  TURKOV Ivan</v>
      </c>
      <c r="W42" s="498"/>
      <c r="X42" s="273"/>
      <c r="Y42" s="290"/>
      <c r="Z42" s="294"/>
      <c r="AA42" s="295"/>
      <c r="AB42" s="505" t="str">
        <f>AF23</f>
        <v>35  EILERS Joachim</v>
      </c>
      <c r="AC42" s="498"/>
      <c r="AD42" s="8"/>
      <c r="AE42" s="1"/>
      <c r="AF42" s="118"/>
      <c r="AG42" s="106"/>
    </row>
    <row r="43" spans="1:42" ht="13.5" thickBot="1">
      <c r="P43" s="37"/>
      <c r="Q43" s="37"/>
      <c r="V43" s="491" t="str">
        <f>Y27</f>
        <v>79  OLIVA Lewis</v>
      </c>
      <c r="W43" s="494"/>
      <c r="X43" s="296"/>
      <c r="Y43" s="297"/>
      <c r="Z43" s="298"/>
      <c r="AA43" s="299"/>
      <c r="AB43" s="499" t="str">
        <f>V27</f>
        <v>68  ČECHMAN Martin</v>
      </c>
      <c r="AC43" s="494"/>
      <c r="AD43" s="107"/>
      <c r="AE43" s="107"/>
      <c r="AF43" s="107"/>
      <c r="AG43" s="108"/>
    </row>
    <row r="44" spans="1:42" ht="13.5" thickBot="1">
      <c r="P44" s="37"/>
      <c r="Q44" s="37"/>
    </row>
    <row r="45" spans="1:42" ht="20.25">
      <c r="P45" s="37"/>
      <c r="Q45" s="37"/>
      <c r="V45" s="162" t="s">
        <v>21</v>
      </c>
      <c r="W45" s="17"/>
      <c r="X45" s="18"/>
      <c r="Y45" s="17"/>
      <c r="Z45" s="17"/>
      <c r="AA45" s="18"/>
      <c r="AB45" s="17"/>
      <c r="AC45" s="19"/>
      <c r="AD45" s="102"/>
      <c r="AF45" s="500" t="s">
        <v>22</v>
      </c>
      <c r="AG45" s="501"/>
      <c r="AH45" s="501"/>
      <c r="AI45" s="501"/>
      <c r="AJ45" s="501"/>
      <c r="AK45" s="501"/>
      <c r="AL45" s="501"/>
      <c r="AM45" s="501"/>
      <c r="AN45" s="502"/>
    </row>
    <row r="46" spans="1:42" ht="20.25">
      <c r="P46" s="37"/>
      <c r="Q46" s="37"/>
      <c r="V46" s="70" t="s">
        <v>35</v>
      </c>
      <c r="W46" s="10"/>
      <c r="X46" s="7" t="s">
        <v>23</v>
      </c>
      <c r="Y46" s="71" t="s">
        <v>36</v>
      </c>
      <c r="Z46" s="10"/>
      <c r="AA46" s="7" t="s">
        <v>23</v>
      </c>
      <c r="AB46" s="71" t="s">
        <v>37</v>
      </c>
      <c r="AC46" s="11"/>
      <c r="AD46" s="68" t="s">
        <v>23</v>
      </c>
      <c r="AF46" s="70" t="s">
        <v>106</v>
      </c>
      <c r="AG46" s="10"/>
      <c r="AH46" s="7" t="s">
        <v>23</v>
      </c>
      <c r="AI46" s="71" t="s">
        <v>10</v>
      </c>
      <c r="AJ46" s="10"/>
      <c r="AK46" s="7" t="s">
        <v>23</v>
      </c>
      <c r="AL46" s="71" t="s">
        <v>11</v>
      </c>
      <c r="AM46" s="11"/>
      <c r="AN46" s="68" t="s">
        <v>23</v>
      </c>
    </row>
    <row r="47" spans="1:42">
      <c r="P47" s="37"/>
      <c r="Q47" s="37"/>
      <c r="V47" s="495" t="str">
        <f>V38</f>
        <v>24  DUBCHENKO Alexandr</v>
      </c>
      <c r="W47" s="496"/>
      <c r="X47" s="272"/>
      <c r="Y47" s="497"/>
      <c r="Z47" s="496"/>
      <c r="AA47" s="272"/>
      <c r="AB47" s="497"/>
      <c r="AC47" s="496"/>
      <c r="AD47" s="300"/>
      <c r="AE47" s="301"/>
      <c r="AF47" s="495"/>
      <c r="AG47" s="498"/>
      <c r="AH47" s="272"/>
      <c r="AI47" s="497"/>
      <c r="AJ47" s="498"/>
      <c r="AK47" s="272"/>
      <c r="AL47" s="497"/>
      <c r="AM47" s="498"/>
      <c r="AN47" s="13"/>
    </row>
    <row r="48" spans="1:42">
      <c r="P48" s="37"/>
      <c r="Q48" s="37"/>
      <c r="V48" s="495" t="str">
        <f>AB42</f>
        <v>35  EILERS Joachim</v>
      </c>
      <c r="W48" s="496"/>
      <c r="X48" s="272"/>
      <c r="Y48" s="497"/>
      <c r="Z48" s="496"/>
      <c r="AA48" s="272"/>
      <c r="AB48" s="497"/>
      <c r="AC48" s="496"/>
      <c r="AD48" s="300"/>
      <c r="AE48" s="301"/>
      <c r="AF48" s="495"/>
      <c r="AG48" s="498"/>
      <c r="AH48" s="272"/>
      <c r="AI48" s="497"/>
      <c r="AJ48" s="498"/>
      <c r="AK48" s="272"/>
      <c r="AL48" s="497"/>
      <c r="AM48" s="498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3"/>
      <c r="AE49" s="174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0" t="s">
        <v>38</v>
      </c>
      <c r="W50" s="10"/>
      <c r="X50" s="7" t="s">
        <v>23</v>
      </c>
      <c r="Y50" s="71" t="s">
        <v>39</v>
      </c>
      <c r="Z50" s="10"/>
      <c r="AA50" s="7" t="s">
        <v>23</v>
      </c>
      <c r="AB50" s="71" t="s">
        <v>40</v>
      </c>
      <c r="AC50" s="11"/>
      <c r="AD50" s="68" t="s">
        <v>23</v>
      </c>
      <c r="AE50" s="174"/>
      <c r="AF50" s="70" t="s">
        <v>107</v>
      </c>
      <c r="AG50" s="10"/>
      <c r="AH50" s="7" t="s">
        <v>23</v>
      </c>
      <c r="AI50" s="71" t="s">
        <v>10</v>
      </c>
      <c r="AJ50" s="10"/>
      <c r="AK50" s="7" t="s">
        <v>23</v>
      </c>
      <c r="AL50" s="71" t="s">
        <v>11</v>
      </c>
      <c r="AM50" s="11"/>
      <c r="AN50" s="68" t="s">
        <v>23</v>
      </c>
    </row>
    <row r="51" spans="22:40">
      <c r="V51" s="495" t="str">
        <f>V42</f>
        <v>34  TURKOV Ivan</v>
      </c>
      <c r="W51" s="496"/>
      <c r="X51" s="272"/>
      <c r="Y51" s="497"/>
      <c r="Z51" s="496"/>
      <c r="AA51" s="272"/>
      <c r="AB51" s="497"/>
      <c r="AC51" s="496"/>
      <c r="AD51" s="278"/>
      <c r="AE51" s="301"/>
      <c r="AF51" s="495"/>
      <c r="AG51" s="498"/>
      <c r="AH51" s="272"/>
      <c r="AI51" s="497"/>
      <c r="AJ51" s="498"/>
      <c r="AK51" s="272"/>
      <c r="AL51" s="497"/>
      <c r="AM51" s="498"/>
      <c r="AN51" s="302"/>
    </row>
    <row r="52" spans="22:40" ht="13.5" thickBot="1">
      <c r="V52" s="491" t="str">
        <f>AB38</f>
        <v>78  BOS Theo</v>
      </c>
      <c r="W52" s="492"/>
      <c r="X52" s="280"/>
      <c r="Y52" s="493"/>
      <c r="Z52" s="492"/>
      <c r="AA52" s="280"/>
      <c r="AB52" s="493"/>
      <c r="AC52" s="492"/>
      <c r="AD52" s="303"/>
      <c r="AE52" s="301"/>
      <c r="AF52" s="491"/>
      <c r="AG52" s="494"/>
      <c r="AH52" s="280"/>
      <c r="AI52" s="493"/>
      <c r="AJ52" s="494"/>
      <c r="AK52" s="280"/>
      <c r="AL52" s="493"/>
      <c r="AM52" s="494"/>
      <c r="AN52" s="304"/>
    </row>
  </sheetData>
  <mergeCells count="94">
    <mergeCell ref="AL52:AM52"/>
    <mergeCell ref="V52:W52"/>
    <mergeCell ref="Y52:Z52"/>
    <mergeCell ref="AB52:AC52"/>
    <mergeCell ref="AF52:AG52"/>
    <mergeCell ref="AI52:AJ52"/>
    <mergeCell ref="AL48:AM48"/>
    <mergeCell ref="V51:W51"/>
    <mergeCell ref="Y51:Z51"/>
    <mergeCell ref="AB51:AC51"/>
    <mergeCell ref="AF51:AG51"/>
    <mergeCell ref="AI51:AJ51"/>
    <mergeCell ref="AL51:AM51"/>
    <mergeCell ref="V48:W48"/>
    <mergeCell ref="Y48:Z48"/>
    <mergeCell ref="AB48:AC48"/>
    <mergeCell ref="AF48:AG48"/>
    <mergeCell ref="AI48:AJ48"/>
    <mergeCell ref="AF45:AN45"/>
    <mergeCell ref="V47:W47"/>
    <mergeCell ref="Y47:Z47"/>
    <mergeCell ref="AB47:AC47"/>
    <mergeCell ref="AF47:AG47"/>
    <mergeCell ref="AI47:AJ47"/>
    <mergeCell ref="AL47:AM47"/>
    <mergeCell ref="AL39:AM39"/>
    <mergeCell ref="V42:W42"/>
    <mergeCell ref="AB42:AC42"/>
    <mergeCell ref="V43:W43"/>
    <mergeCell ref="AB43:AC43"/>
    <mergeCell ref="AL36:AM36"/>
    <mergeCell ref="V37:W37"/>
    <mergeCell ref="AB37:AC37"/>
    <mergeCell ref="AL37:AM37"/>
    <mergeCell ref="V38:W38"/>
    <mergeCell ref="AB38:AC38"/>
    <mergeCell ref="AL38:AM38"/>
    <mergeCell ref="AL30:AM30"/>
    <mergeCell ref="C31:D31"/>
    <mergeCell ref="L31:M31"/>
    <mergeCell ref="AL31:AM31"/>
    <mergeCell ref="AL32:AM32"/>
    <mergeCell ref="V23:W23"/>
    <mergeCell ref="Y23:Z23"/>
    <mergeCell ref="AB23:AC23"/>
    <mergeCell ref="AF23:AG23"/>
    <mergeCell ref="V24:W24"/>
    <mergeCell ref="V26:W26"/>
    <mergeCell ref="Y26:Z26"/>
    <mergeCell ref="V27:W27"/>
    <mergeCell ref="Y27:Z27"/>
    <mergeCell ref="AL29:AM29"/>
    <mergeCell ref="Y24:Z24"/>
    <mergeCell ref="AB24:AC24"/>
    <mergeCell ref="AF24:AG24"/>
    <mergeCell ref="AB18:AC18"/>
    <mergeCell ref="AF18:AG18"/>
    <mergeCell ref="AL18:AM18"/>
    <mergeCell ref="AB19:AC19"/>
    <mergeCell ref="AF19:AG19"/>
    <mergeCell ref="AI19:AJ19"/>
    <mergeCell ref="AL19:AM19"/>
    <mergeCell ref="AI18:AJ18"/>
    <mergeCell ref="AL15:AM15"/>
    <mergeCell ref="V14:W14"/>
    <mergeCell ref="Y14:Z14"/>
    <mergeCell ref="AB14:AC14"/>
    <mergeCell ref="AF14:AG14"/>
    <mergeCell ref="AI14:AJ14"/>
    <mergeCell ref="AL14:AM14"/>
    <mergeCell ref="V15:W15"/>
    <mergeCell ref="Y15:Z15"/>
    <mergeCell ref="AB15:AC15"/>
    <mergeCell ref="AF15:AG15"/>
    <mergeCell ref="AI15:AJ15"/>
    <mergeCell ref="AI10:AJ10"/>
    <mergeCell ref="AL10:AM10"/>
    <mergeCell ref="V11:W11"/>
    <mergeCell ref="Y11:Z11"/>
    <mergeCell ref="AB11:AC11"/>
    <mergeCell ref="AF11:AG11"/>
    <mergeCell ref="AI11:AJ11"/>
    <mergeCell ref="AL11:AM11"/>
    <mergeCell ref="A9:S9"/>
    <mergeCell ref="V10:W10"/>
    <mergeCell ref="Y10:Z10"/>
    <mergeCell ref="AB10:AC10"/>
    <mergeCell ref="AF10:AG10"/>
    <mergeCell ref="A1:S1"/>
    <mergeCell ref="V1:AN1"/>
    <mergeCell ref="C2:R2"/>
    <mergeCell ref="X2:AM2"/>
    <mergeCell ref="A4:S4"/>
    <mergeCell ref="V4:AN4"/>
  </mergeCells>
  <printOptions horizontalCentered="1"/>
  <pageMargins left="0.27559055118110198" right="0.196850393700787" top="0.39370078740157499" bottom="0.27559055118110198" header="0.23622047244094499" footer="0.23622047244094499"/>
  <pageSetup paperSize="9" scale="65" orientation="landscape" r:id="rId1"/>
  <headerFooter alignWithMargins="0"/>
  <colBreaks count="1" manualBreakCount="1">
    <brk id="2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AS52"/>
  <sheetViews>
    <sheetView view="pageBreakPreview" topLeftCell="U1" zoomScale="60" zoomScaleNormal="70" workbookViewId="0">
      <selection activeCell="AN3" sqref="AN3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45" width="2.28515625" style="35" customWidth="1"/>
    <col min="46" max="16384" width="9.140625" style="35"/>
  </cols>
  <sheetData>
    <row r="1" spans="1:45" ht="38.2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V1" s="487" t="s">
        <v>49</v>
      </c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</row>
    <row r="2" spans="1:45" s="49" customFormat="1" ht="26.25" customHeight="1">
      <c r="A2" s="58"/>
      <c r="B2" s="58"/>
      <c r="C2" s="488" t="str">
        <f>CTR!B3</f>
        <v>Memorial Otmar Malecek 2017   -   International track cycling race UCI Class I.</v>
      </c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57" t="s">
        <v>48</v>
      </c>
      <c r="V2" s="58"/>
      <c r="W2" s="58"/>
      <c r="X2" s="488" t="str">
        <f>CTR!B3</f>
        <v>Memorial Otmar Malecek 2017   -   International track cycling race UCI Class I.</v>
      </c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57" t="str">
        <f>CONCATENATE("Com.no.: 7/",((CTR!$B$1)))</f>
        <v>Com.no.: 7/46</v>
      </c>
    </row>
    <row r="3" spans="1:45" ht="12.75" customHeight="1">
      <c r="A3" s="56" t="str">
        <f>CTR!B2</f>
        <v>Datum / Date: 24.-25. 08. 2017</v>
      </c>
      <c r="B3" s="56"/>
      <c r="C3" s="36"/>
      <c r="D3" s="36"/>
      <c r="E3" s="38"/>
      <c r="F3" s="38"/>
      <c r="S3" s="55" t="s">
        <v>50</v>
      </c>
      <c r="V3" s="56" t="str">
        <f>CTR!B2</f>
        <v>Datum / Date: 24.-25. 08. 2017</v>
      </c>
      <c r="W3" s="56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5" t="s">
        <v>50</v>
      </c>
    </row>
    <row r="4" spans="1:45" ht="21.75" customHeight="1">
      <c r="A4" s="489" t="s">
        <v>47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V4" s="489" t="s">
        <v>47</v>
      </c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</row>
    <row r="5" spans="1:45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5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3"/>
      <c r="J6" s="53" t="s">
        <v>46</v>
      </c>
      <c r="K6" s="53" t="s">
        <v>45</v>
      </c>
      <c r="L6" s="53" t="s">
        <v>127</v>
      </c>
      <c r="M6" s="53" t="s">
        <v>135</v>
      </c>
      <c r="N6" s="53" t="s">
        <v>137</v>
      </c>
      <c r="O6" s="53" t="s">
        <v>133</v>
      </c>
      <c r="P6" s="53" t="s">
        <v>44</v>
      </c>
      <c r="Q6" s="53"/>
      <c r="R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  <c r="AI6" s="53"/>
      <c r="AJ6" s="53"/>
      <c r="AK6" s="53"/>
      <c r="AL6" s="53"/>
      <c r="AM6" s="53"/>
      <c r="AN6" s="53"/>
    </row>
    <row r="7" spans="1:45" ht="13.5" thickBot="1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1"/>
      <c r="J7" s="51" t="s">
        <v>43</v>
      </c>
      <c r="K7" s="51" t="s">
        <v>42</v>
      </c>
      <c r="L7" s="51" t="s">
        <v>127</v>
      </c>
      <c r="M7" s="51" t="s">
        <v>136</v>
      </c>
      <c r="N7" s="51" t="s">
        <v>138</v>
      </c>
      <c r="O7" s="51" t="s">
        <v>133</v>
      </c>
      <c r="P7" s="51" t="s">
        <v>26</v>
      </c>
      <c r="Q7" s="51"/>
      <c r="R7" s="51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5" ht="7.5" customHeight="1" thickBot="1">
      <c r="V8" s="93" t="s">
        <v>8</v>
      </c>
      <c r="W8" s="94"/>
      <c r="X8" s="95"/>
      <c r="Y8" s="95"/>
      <c r="Z8" s="95"/>
      <c r="AA8" s="95"/>
      <c r="AB8" s="95"/>
      <c r="AC8" s="96"/>
      <c r="AD8" s="96"/>
      <c r="AE8" s="96"/>
      <c r="AF8" s="95"/>
      <c r="AG8" s="95"/>
      <c r="AH8" s="97"/>
      <c r="AI8" s="94"/>
      <c r="AJ8" s="94"/>
      <c r="AK8" s="94"/>
      <c r="AL8" s="95"/>
      <c r="AM8" s="95"/>
      <c r="AN8" s="98"/>
    </row>
    <row r="9" spans="1:45" ht="28.5">
      <c r="A9" s="490" t="s">
        <v>58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5" ht="25.5" customHeight="1">
      <c r="A10" s="50"/>
      <c r="B10" s="91" t="s">
        <v>57</v>
      </c>
      <c r="C10" s="50"/>
      <c r="D10" s="50"/>
      <c r="E10" s="50"/>
      <c r="F10" s="50"/>
      <c r="G10" s="50"/>
      <c r="H10" s="50"/>
      <c r="J10" s="50"/>
      <c r="K10" s="91" t="s">
        <v>56</v>
      </c>
      <c r="L10" s="50"/>
      <c r="M10" s="50"/>
      <c r="N10" s="50"/>
      <c r="O10" s="50"/>
      <c r="P10" s="90"/>
      <c r="Q10" s="90"/>
      <c r="R10" s="89" t="s">
        <v>55</v>
      </c>
      <c r="T10" s="49"/>
      <c r="V10" s="514" t="str">
        <f>CONCATENATE(K11,"  ",M11," ",N11)</f>
        <v>78  BOS Theo</v>
      </c>
      <c r="W10" s="515"/>
      <c r="X10" s="64">
        <v>10.707000000000001</v>
      </c>
      <c r="Y10" s="516" t="str">
        <f>CONCATENATE(K12,"  ",M12," ",N12)</f>
        <v>20  SZALONTAY Sándor</v>
      </c>
      <c r="Z10" s="517"/>
      <c r="AA10" s="64"/>
      <c r="AB10" s="516" t="str">
        <f>CONCATENATE(K13,"  ",M13," ",N13)</f>
        <v>16  VYNOKUROV Andrii</v>
      </c>
      <c r="AC10" s="517"/>
      <c r="AD10" s="64"/>
      <c r="AE10" s="64"/>
      <c r="AF10" s="516" t="str">
        <f>CONCATENATE(K14,"  ",M14," ",N14)</f>
        <v>72  KELEMEN Pavel</v>
      </c>
      <c r="AG10" s="517"/>
      <c r="AH10" s="64"/>
      <c r="AI10" s="514" t="str">
        <f>CONCATENATE(K15,"  ",M15," ",N15)</f>
        <v>24  DUBCHENKO Alexandr</v>
      </c>
      <c r="AJ10" s="518"/>
      <c r="AK10" s="64">
        <v>11.332000000000001</v>
      </c>
      <c r="AL10" s="514" t="str">
        <f>CONCATENATE(K16,"  ",M16," ",N16)</f>
        <v>73  SOJKA David</v>
      </c>
      <c r="AM10" s="518"/>
      <c r="AN10" s="66">
        <v>11.298</v>
      </c>
      <c r="AO10" s="49"/>
      <c r="AP10" s="49"/>
      <c r="AS10" s="77"/>
    </row>
    <row r="11" spans="1:45" s="49" customFormat="1" ht="15.75" customHeight="1">
      <c r="A11" s="88">
        <v>1</v>
      </c>
      <c r="B11" s="86">
        <v>31</v>
      </c>
      <c r="C11" s="87">
        <v>10009181032</v>
      </c>
      <c r="D11" s="86" t="s">
        <v>175</v>
      </c>
      <c r="E11" s="86" t="s">
        <v>176</v>
      </c>
      <c r="F11" s="159" t="s">
        <v>177</v>
      </c>
      <c r="G11" s="85"/>
      <c r="H11" s="85" t="s">
        <v>161</v>
      </c>
      <c r="I11" s="36"/>
      <c r="J11" s="88">
        <v>1</v>
      </c>
      <c r="K11" s="86">
        <v>78</v>
      </c>
      <c r="L11" s="87">
        <v>10050887493</v>
      </c>
      <c r="M11" s="86" t="s">
        <v>219</v>
      </c>
      <c r="N11" s="86" t="s">
        <v>205</v>
      </c>
      <c r="O11" s="159" t="s">
        <v>220</v>
      </c>
      <c r="P11" s="85" t="s">
        <v>234</v>
      </c>
      <c r="Q11" s="85" t="s">
        <v>161</v>
      </c>
      <c r="R11" s="319">
        <v>1.1957175925925926E-4</v>
      </c>
      <c r="S11" s="35"/>
      <c r="V11" s="516" t="str">
        <f>CONCATENATE(K26,"  ",M26," ",N26)</f>
        <v>69  FANTA Jiří</v>
      </c>
      <c r="W11" s="519"/>
      <c r="X11" s="63"/>
      <c r="Y11" s="514" t="str">
        <f>CONCATENATE(K25,"  ",M25," ",N25)</f>
        <v>25  SHURSHIN Nikita</v>
      </c>
      <c r="Z11" s="518"/>
      <c r="AA11" s="63">
        <v>11.018000000000001</v>
      </c>
      <c r="AB11" s="520" t="str">
        <f>CONCATENATE(K24,"  ",M24," ",N24)</f>
        <v>34  TURKOV Ivan</v>
      </c>
      <c r="AC11" s="521"/>
      <c r="AD11" s="63">
        <v>11.917999999999999</v>
      </c>
      <c r="AE11" s="63"/>
      <c r="AF11" s="514" t="str">
        <f>CONCATENATE(K23,"  ",M23," ",N23)</f>
        <v>35  EILERS Joachim</v>
      </c>
      <c r="AG11" s="518"/>
      <c r="AH11" s="63">
        <v>11.37</v>
      </c>
      <c r="AI11" s="516" t="str">
        <f>CONCATENATE(K22,"  ",M22," ",N22)</f>
        <v>28  CECI Luca</v>
      </c>
      <c r="AJ11" s="517"/>
      <c r="AK11" s="63"/>
      <c r="AL11" s="516" t="str">
        <f>CONCATENATE(K21,"  ",M21," ",N21)</f>
        <v>31  JONAUSKAS Svajunas</v>
      </c>
      <c r="AM11" s="517"/>
      <c r="AN11" s="67"/>
      <c r="AS11" s="77"/>
    </row>
    <row r="12" spans="1:45" s="49" customFormat="1" ht="15.75" customHeight="1">
      <c r="A12" s="88">
        <v>2</v>
      </c>
      <c r="B12" s="86">
        <v>28</v>
      </c>
      <c r="C12" s="87">
        <v>10006108051</v>
      </c>
      <c r="D12" s="86" t="s">
        <v>172</v>
      </c>
      <c r="E12" s="86" t="s">
        <v>173</v>
      </c>
      <c r="F12" s="159" t="s">
        <v>215</v>
      </c>
      <c r="G12" s="85" t="s">
        <v>91</v>
      </c>
      <c r="H12" s="85" t="s">
        <v>161</v>
      </c>
      <c r="I12" s="36"/>
      <c r="J12" s="88">
        <v>2</v>
      </c>
      <c r="K12" s="86">
        <v>20</v>
      </c>
      <c r="L12" s="87">
        <v>10007073506</v>
      </c>
      <c r="M12" s="86" t="s">
        <v>162</v>
      </c>
      <c r="N12" s="86" t="s">
        <v>163</v>
      </c>
      <c r="O12" s="159" t="s">
        <v>164</v>
      </c>
      <c r="P12" s="85" t="s">
        <v>165</v>
      </c>
      <c r="Q12" s="85" t="s">
        <v>161</v>
      </c>
      <c r="R12" s="31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68"/>
      <c r="AS12" s="77"/>
    </row>
    <row r="13" spans="1:45" s="49" customFormat="1" ht="15.75" customHeight="1">
      <c r="A13" s="88">
        <v>3</v>
      </c>
      <c r="B13" s="86">
        <v>59</v>
      </c>
      <c r="C13" s="87">
        <v>10009176281</v>
      </c>
      <c r="D13" s="86" t="s">
        <v>186</v>
      </c>
      <c r="E13" s="86" t="s">
        <v>187</v>
      </c>
      <c r="F13" s="159" t="s">
        <v>188</v>
      </c>
      <c r="G13" s="85" t="s">
        <v>229</v>
      </c>
      <c r="H13" s="85" t="s">
        <v>161</v>
      </c>
      <c r="I13" s="36"/>
      <c r="J13" s="88">
        <v>3</v>
      </c>
      <c r="K13" s="86">
        <v>16</v>
      </c>
      <c r="L13" s="87">
        <v>10002418415</v>
      </c>
      <c r="M13" s="86" t="s">
        <v>226</v>
      </c>
      <c r="N13" s="86" t="s">
        <v>153</v>
      </c>
      <c r="O13" s="159" t="s">
        <v>156</v>
      </c>
      <c r="P13" s="85" t="s">
        <v>233</v>
      </c>
      <c r="Q13" s="85" t="s">
        <v>161</v>
      </c>
      <c r="R13" s="31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1"/>
      <c r="AC13" s="11"/>
      <c r="AD13" s="7"/>
      <c r="AE13" s="7"/>
      <c r="AF13" s="71"/>
      <c r="AG13" s="12"/>
      <c r="AH13" s="7"/>
      <c r="AI13" s="71"/>
      <c r="AJ13" s="10"/>
      <c r="AK13" s="7"/>
      <c r="AL13" s="71"/>
      <c r="AM13" s="10"/>
      <c r="AN13" s="68"/>
      <c r="AS13" s="77"/>
    </row>
    <row r="14" spans="1:45" s="49" customFormat="1" ht="15.75" customHeight="1">
      <c r="A14" s="88">
        <v>4</v>
      </c>
      <c r="B14" s="86">
        <v>17</v>
      </c>
      <c r="C14" s="87">
        <v>10006319633</v>
      </c>
      <c r="D14" s="86" t="s">
        <v>158</v>
      </c>
      <c r="E14" s="86" t="s">
        <v>159</v>
      </c>
      <c r="F14" s="159" t="s">
        <v>160</v>
      </c>
      <c r="G14" s="85" t="s">
        <v>235</v>
      </c>
      <c r="H14" s="85" t="s">
        <v>161</v>
      </c>
      <c r="I14" s="36"/>
      <c r="J14" s="88">
        <v>4</v>
      </c>
      <c r="K14" s="86">
        <v>72</v>
      </c>
      <c r="L14" s="87">
        <v>10006422895</v>
      </c>
      <c r="M14" s="86" t="s">
        <v>198</v>
      </c>
      <c r="N14" s="86" t="s">
        <v>199</v>
      </c>
      <c r="O14" s="159" t="s">
        <v>134</v>
      </c>
      <c r="P14" s="85" t="s">
        <v>214</v>
      </c>
      <c r="Q14" s="85" t="s">
        <v>161</v>
      </c>
      <c r="R14" s="319">
        <v>1.2145833333333334E-4</v>
      </c>
      <c r="S14" s="35"/>
      <c r="V14" s="514" t="str">
        <f>CONCATENATE(K17,"  ",M17," ",N17)</f>
        <v>79  OLIVA Lewis</v>
      </c>
      <c r="W14" s="515"/>
      <c r="X14" s="64">
        <v>11.362</v>
      </c>
      <c r="Y14" s="514" t="str">
        <f>CONCATENATE(K18,"  ",M18," ",N18)</f>
        <v>68  ČECHMAN Martin</v>
      </c>
      <c r="Z14" s="518"/>
      <c r="AA14" s="64">
        <v>11.183</v>
      </c>
      <c r="AB14" s="513"/>
      <c r="AC14" s="510"/>
      <c r="AD14" s="64"/>
      <c r="AE14" s="64"/>
      <c r="AF14" s="513"/>
      <c r="AG14" s="510"/>
      <c r="AH14" s="64"/>
      <c r="AI14" s="513"/>
      <c r="AJ14" s="510"/>
      <c r="AK14" s="64"/>
      <c r="AL14" s="513"/>
      <c r="AM14" s="510"/>
      <c r="AN14" s="66"/>
      <c r="AS14" s="77"/>
    </row>
    <row r="15" spans="1:45" s="49" customFormat="1" ht="15.75" customHeight="1" thickBot="1">
      <c r="A15" s="88">
        <v>5</v>
      </c>
      <c r="B15" s="86">
        <v>20</v>
      </c>
      <c r="C15" s="87">
        <v>10007073506</v>
      </c>
      <c r="D15" s="86" t="s">
        <v>162</v>
      </c>
      <c r="E15" s="86" t="s">
        <v>163</v>
      </c>
      <c r="F15" s="159" t="s">
        <v>164</v>
      </c>
      <c r="G15" s="85" t="s">
        <v>165</v>
      </c>
      <c r="H15" s="85" t="s">
        <v>161</v>
      </c>
      <c r="I15" s="36"/>
      <c r="J15" s="88">
        <v>5</v>
      </c>
      <c r="K15" s="86">
        <v>24</v>
      </c>
      <c r="L15" s="87">
        <v>10007772108</v>
      </c>
      <c r="M15" s="86" t="s">
        <v>166</v>
      </c>
      <c r="N15" s="86" t="s">
        <v>227</v>
      </c>
      <c r="O15" s="159" t="s">
        <v>221</v>
      </c>
      <c r="P15" s="85" t="s">
        <v>169</v>
      </c>
      <c r="Q15" s="85" t="s">
        <v>161</v>
      </c>
      <c r="R15" s="319">
        <v>1.2151620370370372E-4</v>
      </c>
      <c r="S15" s="35"/>
      <c r="V15" s="516" t="str">
        <f>CONCATENATE(K20,"  ",M20," ",N20)</f>
        <v>74  WAGNER Robin</v>
      </c>
      <c r="W15" s="519"/>
      <c r="X15" s="63"/>
      <c r="Y15" s="516" t="str">
        <f>CONCATENATE(K19,"  ",M19," ",N19)</f>
        <v>59  RAJKOVSKI Patrik</v>
      </c>
      <c r="Z15" s="517"/>
      <c r="AA15" s="65"/>
      <c r="AB15" s="511"/>
      <c r="AC15" s="512"/>
      <c r="AD15" s="101"/>
      <c r="AE15" s="105"/>
      <c r="AF15" s="511"/>
      <c r="AG15" s="512"/>
      <c r="AH15" s="65"/>
      <c r="AI15" s="511"/>
      <c r="AJ15" s="512"/>
      <c r="AK15" s="65"/>
      <c r="AL15" s="511"/>
      <c r="AM15" s="512"/>
      <c r="AN15" s="69"/>
      <c r="AS15" s="77"/>
    </row>
    <row r="16" spans="1:45" s="49" customFormat="1" ht="15.75" customHeight="1">
      <c r="A16" s="88">
        <v>6</v>
      </c>
      <c r="B16" s="86">
        <v>79</v>
      </c>
      <c r="C16" s="87">
        <v>10006898300</v>
      </c>
      <c r="D16" s="86" t="s">
        <v>230</v>
      </c>
      <c r="E16" s="86" t="s">
        <v>211</v>
      </c>
      <c r="F16" s="159" t="s">
        <v>231</v>
      </c>
      <c r="G16" s="85" t="s">
        <v>232</v>
      </c>
      <c r="H16" s="85" t="s">
        <v>161</v>
      </c>
      <c r="I16" s="36"/>
      <c r="J16" s="88">
        <v>6</v>
      </c>
      <c r="K16" s="86">
        <v>73</v>
      </c>
      <c r="L16" s="87">
        <v>10008950858</v>
      </c>
      <c r="M16" s="86" t="s">
        <v>200</v>
      </c>
      <c r="N16" s="86" t="s">
        <v>201</v>
      </c>
      <c r="O16" s="159" t="s">
        <v>134</v>
      </c>
      <c r="P16" s="85" t="s">
        <v>214</v>
      </c>
      <c r="Q16" s="85" t="s">
        <v>161</v>
      </c>
      <c r="R16" s="31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99"/>
      <c r="AS16" s="77"/>
    </row>
    <row r="17" spans="1:45" s="49" customFormat="1" ht="15.75" customHeight="1">
      <c r="A17" s="88">
        <v>7</v>
      </c>
      <c r="B17" s="86">
        <v>78</v>
      </c>
      <c r="C17" s="87">
        <v>10050887493</v>
      </c>
      <c r="D17" s="86" t="s">
        <v>219</v>
      </c>
      <c r="E17" s="86" t="s">
        <v>205</v>
      </c>
      <c r="F17" s="159" t="s">
        <v>220</v>
      </c>
      <c r="G17" s="85" t="s">
        <v>234</v>
      </c>
      <c r="H17" s="85" t="s">
        <v>161</v>
      </c>
      <c r="I17" s="36"/>
      <c r="J17" s="88">
        <v>7</v>
      </c>
      <c r="K17" s="86">
        <v>79</v>
      </c>
      <c r="L17" s="87">
        <v>10006898300</v>
      </c>
      <c r="M17" s="86" t="s">
        <v>230</v>
      </c>
      <c r="N17" s="86" t="s">
        <v>211</v>
      </c>
      <c r="O17" s="159" t="s">
        <v>231</v>
      </c>
      <c r="P17" s="85" t="s">
        <v>232</v>
      </c>
      <c r="Q17" s="85" t="s">
        <v>161</v>
      </c>
      <c r="R17" s="319">
        <v>1.2228009259259258E-4</v>
      </c>
      <c r="S17" s="35"/>
      <c r="AB17" s="163" t="s">
        <v>97</v>
      </c>
      <c r="AC17" s="158"/>
      <c r="AD17" s="164" t="s">
        <v>23</v>
      </c>
      <c r="AE17" s="164"/>
      <c r="AF17" s="166" t="s">
        <v>98</v>
      </c>
      <c r="AG17" s="158"/>
      <c r="AH17" s="164" t="s">
        <v>23</v>
      </c>
      <c r="AI17" s="166" t="s">
        <v>99</v>
      </c>
      <c r="AJ17" s="165"/>
      <c r="AK17" s="164" t="s">
        <v>23</v>
      </c>
      <c r="AL17" s="166" t="s">
        <v>12</v>
      </c>
      <c r="AM17" s="167"/>
      <c r="AN17" s="168" t="s">
        <v>23</v>
      </c>
      <c r="AS17" s="77"/>
    </row>
    <row r="18" spans="1:45" s="49" customFormat="1" ht="15.75" customHeight="1">
      <c r="A18" s="88">
        <v>8</v>
      </c>
      <c r="B18" s="86">
        <v>24</v>
      </c>
      <c r="C18" s="87">
        <v>10007772108</v>
      </c>
      <c r="D18" s="86" t="s">
        <v>166</v>
      </c>
      <c r="E18" s="86" t="s">
        <v>227</v>
      </c>
      <c r="F18" s="159" t="s">
        <v>221</v>
      </c>
      <c r="G18" s="85" t="s">
        <v>169</v>
      </c>
      <c r="H18" s="85" t="s">
        <v>161</v>
      </c>
      <c r="I18" s="36"/>
      <c r="J18" s="88">
        <v>8</v>
      </c>
      <c r="K18" s="86">
        <v>68</v>
      </c>
      <c r="L18" s="87">
        <v>10010166590</v>
      </c>
      <c r="M18" s="86" t="s">
        <v>189</v>
      </c>
      <c r="N18" s="86" t="s">
        <v>190</v>
      </c>
      <c r="O18" s="159" t="s">
        <v>134</v>
      </c>
      <c r="P18" s="85" t="s">
        <v>214</v>
      </c>
      <c r="Q18" s="85" t="s">
        <v>161</v>
      </c>
      <c r="R18" s="319">
        <v>1.2246527777777776E-4</v>
      </c>
      <c r="S18" s="35"/>
      <c r="AB18" s="529" t="str">
        <f>V11</f>
        <v>69  FANTA Jiří</v>
      </c>
      <c r="AC18" s="530"/>
      <c r="AD18" s="411">
        <v>11.11</v>
      </c>
      <c r="AE18" s="272"/>
      <c r="AF18" s="529" t="str">
        <f>Y10</f>
        <v>20  SZALONTAY Sándor</v>
      </c>
      <c r="AG18" s="521"/>
      <c r="AH18" s="411">
        <v>11.478999999999999</v>
      </c>
      <c r="AI18" s="529" t="str">
        <f>AB10</f>
        <v>16  VYNOKUROV Andrii</v>
      </c>
      <c r="AJ18" s="521"/>
      <c r="AK18" s="412">
        <v>11.481999999999999</v>
      </c>
      <c r="AL18" s="529" t="str">
        <f>AF10</f>
        <v>72  KELEMEN Pavel</v>
      </c>
      <c r="AM18" s="521"/>
      <c r="AN18" s="413">
        <v>11.327999999999999</v>
      </c>
      <c r="AS18" s="77"/>
    </row>
    <row r="19" spans="1:45" s="49" customFormat="1" ht="15.75" customHeight="1">
      <c r="A19" s="88">
        <v>9</v>
      </c>
      <c r="B19" s="86">
        <v>25</v>
      </c>
      <c r="C19" s="87">
        <v>10007271546</v>
      </c>
      <c r="D19" s="86" t="s">
        <v>170</v>
      </c>
      <c r="E19" s="86" t="s">
        <v>228</v>
      </c>
      <c r="F19" s="159" t="s">
        <v>221</v>
      </c>
      <c r="G19" s="85" t="s">
        <v>169</v>
      </c>
      <c r="H19" s="85" t="s">
        <v>161</v>
      </c>
      <c r="I19" s="36"/>
      <c r="J19" s="88">
        <v>9</v>
      </c>
      <c r="K19" s="86">
        <v>59</v>
      </c>
      <c r="L19" s="87">
        <v>10009176281</v>
      </c>
      <c r="M19" s="86" t="s">
        <v>186</v>
      </c>
      <c r="N19" s="86" t="s">
        <v>187</v>
      </c>
      <c r="O19" s="159" t="s">
        <v>188</v>
      </c>
      <c r="P19" s="85" t="s">
        <v>229</v>
      </c>
      <c r="Q19" s="85" t="s">
        <v>161</v>
      </c>
      <c r="R19" s="319">
        <v>1.2335648148148148E-4</v>
      </c>
      <c r="S19" s="35"/>
      <c r="AB19" s="522" t="str">
        <f>Y15</f>
        <v>59  RAJKOVSKI Patrik</v>
      </c>
      <c r="AC19" s="524"/>
      <c r="AD19" s="275"/>
      <c r="AE19" s="275"/>
      <c r="AF19" s="522" t="str">
        <f>V15</f>
        <v>74  WAGNER Robin</v>
      </c>
      <c r="AG19" s="523"/>
      <c r="AH19" s="275"/>
      <c r="AI19" s="522" t="str">
        <f>AL11</f>
        <v>31  JONAUSKAS Svajunas</v>
      </c>
      <c r="AJ19" s="523"/>
      <c r="AK19" s="276"/>
      <c r="AL19" s="522" t="str">
        <f>AI11</f>
        <v>28  CECI Luca</v>
      </c>
      <c r="AM19" s="523"/>
      <c r="AN19" s="277"/>
      <c r="AS19" s="77"/>
    </row>
    <row r="20" spans="1:45" s="49" customFormat="1" ht="15.75" customHeight="1" thickBot="1">
      <c r="A20" s="88">
        <v>10</v>
      </c>
      <c r="B20" s="86">
        <v>35</v>
      </c>
      <c r="C20" s="87">
        <v>10006379247</v>
      </c>
      <c r="D20" s="86" t="s">
        <v>222</v>
      </c>
      <c r="E20" s="86" t="s">
        <v>185</v>
      </c>
      <c r="F20" s="159" t="s">
        <v>216</v>
      </c>
      <c r="G20" s="85" t="s">
        <v>213</v>
      </c>
      <c r="H20" s="85" t="s">
        <v>161</v>
      </c>
      <c r="I20" s="36"/>
      <c r="J20" s="88">
        <v>10</v>
      </c>
      <c r="K20" s="86">
        <v>74</v>
      </c>
      <c r="L20" s="87">
        <v>10007294683</v>
      </c>
      <c r="M20" s="86" t="s">
        <v>202</v>
      </c>
      <c r="N20" s="86" t="s">
        <v>203</v>
      </c>
      <c r="O20" s="159" t="s">
        <v>134</v>
      </c>
      <c r="P20" s="85" t="s">
        <v>214</v>
      </c>
      <c r="Q20" s="85" t="s">
        <v>161</v>
      </c>
      <c r="R20" s="31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 t="s">
        <v>592</v>
      </c>
      <c r="AK20" s="7"/>
      <c r="AL20" s="10"/>
      <c r="AM20" s="10"/>
      <c r="AN20" s="100"/>
    </row>
    <row r="21" spans="1:45" s="49" customFormat="1" ht="15.75" customHeight="1">
      <c r="A21" s="88">
        <v>11</v>
      </c>
      <c r="B21" s="86">
        <v>33</v>
      </c>
      <c r="C21" s="87">
        <v>10010732628</v>
      </c>
      <c r="D21" s="86" t="s">
        <v>223</v>
      </c>
      <c r="E21" s="86" t="s">
        <v>179</v>
      </c>
      <c r="F21" s="159" t="s">
        <v>216</v>
      </c>
      <c r="G21" s="85" t="s">
        <v>213</v>
      </c>
      <c r="H21" s="85" t="s">
        <v>161</v>
      </c>
      <c r="I21" s="36"/>
      <c r="J21" s="88">
        <v>11</v>
      </c>
      <c r="K21" s="86">
        <v>31</v>
      </c>
      <c r="L21" s="87">
        <v>10009181032</v>
      </c>
      <c r="M21" s="86" t="s">
        <v>175</v>
      </c>
      <c r="N21" s="86" t="s">
        <v>176</v>
      </c>
      <c r="O21" s="159" t="s">
        <v>177</v>
      </c>
      <c r="P21" s="85"/>
      <c r="Q21" s="85" t="s">
        <v>161</v>
      </c>
      <c r="R21" s="31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5" s="49" customFormat="1" ht="15.75" customHeight="1">
      <c r="A22" s="88">
        <v>12</v>
      </c>
      <c r="B22" s="86">
        <v>34</v>
      </c>
      <c r="C22" s="87">
        <v>10009090702</v>
      </c>
      <c r="D22" s="86" t="s">
        <v>224</v>
      </c>
      <c r="E22" s="86" t="s">
        <v>183</v>
      </c>
      <c r="F22" s="159" t="s">
        <v>216</v>
      </c>
      <c r="G22" s="85" t="s">
        <v>213</v>
      </c>
      <c r="H22" s="85" t="s">
        <v>161</v>
      </c>
      <c r="I22" s="36"/>
      <c r="J22" s="88">
        <v>12</v>
      </c>
      <c r="K22" s="86">
        <v>28</v>
      </c>
      <c r="L22" s="87">
        <v>10006108051</v>
      </c>
      <c r="M22" s="86" t="s">
        <v>172</v>
      </c>
      <c r="N22" s="86" t="s">
        <v>173</v>
      </c>
      <c r="O22" s="159" t="s">
        <v>215</v>
      </c>
      <c r="P22" s="85" t="s">
        <v>91</v>
      </c>
      <c r="Q22" s="85" t="s">
        <v>161</v>
      </c>
      <c r="R22" s="319">
        <v>1.2384259259259258E-4</v>
      </c>
      <c r="S22" s="35"/>
      <c r="V22" s="70" t="s">
        <v>9</v>
      </c>
      <c r="W22" s="10"/>
      <c r="X22" s="7" t="s">
        <v>23</v>
      </c>
      <c r="Y22" s="71" t="s">
        <v>10</v>
      </c>
      <c r="Z22" s="10"/>
      <c r="AA22" s="7" t="s">
        <v>23</v>
      </c>
      <c r="AB22" s="71" t="s">
        <v>11</v>
      </c>
      <c r="AC22" s="11"/>
      <c r="AD22" s="7" t="s">
        <v>23</v>
      </c>
      <c r="AE22" s="7"/>
      <c r="AF22" s="71" t="s">
        <v>12</v>
      </c>
      <c r="AG22" s="12"/>
      <c r="AH22" s="68" t="s">
        <v>23</v>
      </c>
      <c r="AI22" s="10"/>
      <c r="AJ22" s="10"/>
      <c r="AK22" s="7"/>
    </row>
    <row r="23" spans="1:45" s="49" customFormat="1" ht="15.75" customHeight="1">
      <c r="A23" s="88">
        <v>13</v>
      </c>
      <c r="B23" s="86">
        <v>68</v>
      </c>
      <c r="C23" s="87">
        <v>10010166590</v>
      </c>
      <c r="D23" s="86" t="s">
        <v>189</v>
      </c>
      <c r="E23" s="86" t="s">
        <v>190</v>
      </c>
      <c r="F23" s="159" t="s">
        <v>134</v>
      </c>
      <c r="G23" s="85" t="s">
        <v>214</v>
      </c>
      <c r="H23" s="85" t="s">
        <v>161</v>
      </c>
      <c r="I23" s="36"/>
      <c r="J23" s="88">
        <v>13</v>
      </c>
      <c r="K23" s="86">
        <v>35</v>
      </c>
      <c r="L23" s="87">
        <v>10006379247</v>
      </c>
      <c r="M23" s="86" t="s">
        <v>222</v>
      </c>
      <c r="N23" s="86" t="s">
        <v>185</v>
      </c>
      <c r="O23" s="159" t="s">
        <v>216</v>
      </c>
      <c r="P23" s="85" t="s">
        <v>213</v>
      </c>
      <c r="Q23" s="85" t="s">
        <v>161</v>
      </c>
      <c r="R23" s="319">
        <v>1.2423611111111112E-4</v>
      </c>
      <c r="S23" s="35"/>
      <c r="V23" s="520" t="str">
        <f>V10</f>
        <v>78  BOS Theo</v>
      </c>
      <c r="W23" s="530"/>
      <c r="X23" s="419">
        <v>10.788</v>
      </c>
      <c r="Y23" s="522" t="str">
        <f>Y11</f>
        <v>25  SHURSHIN Nikita</v>
      </c>
      <c r="Z23" s="523"/>
      <c r="AA23" s="272"/>
      <c r="AB23" s="529" t="str">
        <f>AB11</f>
        <v>34  TURKOV Ivan</v>
      </c>
      <c r="AC23" s="521"/>
      <c r="AD23" s="418">
        <v>11.531000000000001</v>
      </c>
      <c r="AE23" s="273"/>
      <c r="AF23" s="529" t="str">
        <f>AF11</f>
        <v>35  EILERS Joachim</v>
      </c>
      <c r="AG23" s="521"/>
      <c r="AH23" s="417">
        <v>10.603</v>
      </c>
      <c r="AI23" s="10"/>
      <c r="AJ23" s="10"/>
      <c r="AK23" s="7"/>
    </row>
    <row r="24" spans="1:45" s="49" customFormat="1" ht="15.75" customHeight="1">
      <c r="A24" s="88">
        <v>14</v>
      </c>
      <c r="B24" s="86">
        <v>71</v>
      </c>
      <c r="C24" s="87">
        <v>10010166691</v>
      </c>
      <c r="D24" s="86" t="s">
        <v>196</v>
      </c>
      <c r="E24" s="86" t="s">
        <v>225</v>
      </c>
      <c r="F24" s="159" t="s">
        <v>134</v>
      </c>
      <c r="G24" s="85" t="s">
        <v>214</v>
      </c>
      <c r="H24" s="85" t="s">
        <v>161</v>
      </c>
      <c r="I24" s="36"/>
      <c r="J24" s="88">
        <v>14</v>
      </c>
      <c r="K24" s="86">
        <v>34</v>
      </c>
      <c r="L24" s="87">
        <v>10009090702</v>
      </c>
      <c r="M24" s="86" t="s">
        <v>224</v>
      </c>
      <c r="N24" s="86" t="s">
        <v>183</v>
      </c>
      <c r="O24" s="159" t="s">
        <v>216</v>
      </c>
      <c r="P24" s="85" t="s">
        <v>213</v>
      </c>
      <c r="Q24" s="85" t="s">
        <v>161</v>
      </c>
      <c r="R24" s="319">
        <v>1.2454861111111111E-4</v>
      </c>
      <c r="S24" s="35"/>
      <c r="V24" s="531" t="str">
        <f>AL18</f>
        <v>72  KELEMEN Pavel</v>
      </c>
      <c r="W24" s="524"/>
      <c r="X24" s="272"/>
      <c r="Y24" s="529" t="str">
        <f>AI18</f>
        <v>16  VYNOKUROV Andrii</v>
      </c>
      <c r="Z24" s="521"/>
      <c r="AA24" s="419">
        <v>10.763</v>
      </c>
      <c r="AB24" s="522" t="str">
        <f>AF18</f>
        <v>20  SZALONTAY Sándor</v>
      </c>
      <c r="AC24" s="523"/>
      <c r="AD24" s="273"/>
      <c r="AE24" s="273"/>
      <c r="AF24" s="522" t="str">
        <f>AB18</f>
        <v>69  FANTA Jiří</v>
      </c>
      <c r="AG24" s="523"/>
      <c r="AH24" s="279"/>
      <c r="AI24" s="10"/>
      <c r="AJ24" s="10"/>
      <c r="AK24" s="7"/>
    </row>
    <row r="25" spans="1:45" s="49" customFormat="1" ht="15.75" customHeight="1">
      <c r="A25" s="88">
        <v>15</v>
      </c>
      <c r="B25" s="86">
        <v>69</v>
      </c>
      <c r="C25" s="87">
        <v>10009175574</v>
      </c>
      <c r="D25" s="86" t="s">
        <v>193</v>
      </c>
      <c r="E25" s="86" t="s">
        <v>194</v>
      </c>
      <c r="F25" s="159" t="s">
        <v>134</v>
      </c>
      <c r="G25" s="85" t="s">
        <v>214</v>
      </c>
      <c r="H25" s="85" t="s">
        <v>161</v>
      </c>
      <c r="I25" s="36"/>
      <c r="J25" s="88">
        <v>15</v>
      </c>
      <c r="K25" s="86">
        <v>25</v>
      </c>
      <c r="L25" s="87">
        <v>10007271546</v>
      </c>
      <c r="M25" s="86" t="s">
        <v>170</v>
      </c>
      <c r="N25" s="86" t="s">
        <v>228</v>
      </c>
      <c r="O25" s="159" t="s">
        <v>221</v>
      </c>
      <c r="P25" s="85" t="s">
        <v>169</v>
      </c>
      <c r="Q25" s="85" t="s">
        <v>161</v>
      </c>
      <c r="R25" s="319">
        <v>1.2488425925925924E-4</v>
      </c>
      <c r="S25" s="35"/>
      <c r="V25" s="70" t="s">
        <v>101</v>
      </c>
      <c r="W25" s="10"/>
      <c r="X25" s="7"/>
      <c r="Y25" s="71" t="s">
        <v>102</v>
      </c>
      <c r="Z25" s="10"/>
      <c r="AA25" s="7"/>
      <c r="AB25" s="10"/>
      <c r="AC25" s="11"/>
      <c r="AD25" s="7"/>
      <c r="AE25" s="7"/>
      <c r="AF25" s="10"/>
      <c r="AG25" s="12"/>
      <c r="AH25" s="68"/>
      <c r="AI25" s="10"/>
      <c r="AJ25" s="10"/>
      <c r="AK25" s="7"/>
    </row>
    <row r="26" spans="1:45" s="49" customFormat="1" ht="15.75" customHeight="1">
      <c r="A26" s="88">
        <v>16</v>
      </c>
      <c r="B26" s="86">
        <v>70</v>
      </c>
      <c r="C26" s="87">
        <v>10009718572</v>
      </c>
      <c r="D26" s="86" t="s">
        <v>195</v>
      </c>
      <c r="E26" s="86" t="s">
        <v>194</v>
      </c>
      <c r="F26" s="159" t="s">
        <v>134</v>
      </c>
      <c r="G26" s="85" t="s">
        <v>214</v>
      </c>
      <c r="H26" s="85" t="s">
        <v>161</v>
      </c>
      <c r="I26" s="36"/>
      <c r="J26" s="88">
        <v>16</v>
      </c>
      <c r="K26" s="86">
        <v>69</v>
      </c>
      <c r="L26" s="87">
        <v>10009175574</v>
      </c>
      <c r="M26" s="86" t="s">
        <v>193</v>
      </c>
      <c r="N26" s="86" t="s">
        <v>194</v>
      </c>
      <c r="O26" s="159" t="s">
        <v>134</v>
      </c>
      <c r="P26" s="85" t="s">
        <v>214</v>
      </c>
      <c r="Q26" s="85" t="s">
        <v>161</v>
      </c>
      <c r="R26" s="319">
        <v>1.2503472222222224E-4</v>
      </c>
      <c r="S26" s="35"/>
      <c r="V26" s="520" t="str">
        <f>AI10</f>
        <v>24  DUBCHENKO Alexandr</v>
      </c>
      <c r="W26" s="530"/>
      <c r="X26" s="411">
        <v>11.13</v>
      </c>
      <c r="Y26" s="529" t="str">
        <f>AL10</f>
        <v>73  SOJKA David</v>
      </c>
      <c r="Z26" s="521"/>
      <c r="AA26" s="7">
        <v>11.27</v>
      </c>
      <c r="AB26" s="73"/>
      <c r="AC26" s="73"/>
      <c r="AD26" s="8"/>
      <c r="AE26" s="8"/>
      <c r="AF26" s="73"/>
      <c r="AG26" s="73"/>
      <c r="AH26" s="25"/>
      <c r="AI26" s="10"/>
      <c r="AJ26" s="10"/>
      <c r="AK26" s="7"/>
    </row>
    <row r="27" spans="1:45" s="49" customFormat="1" ht="15.75" customHeight="1" thickBot="1">
      <c r="A27" s="88">
        <v>17</v>
      </c>
      <c r="B27" s="86">
        <v>73</v>
      </c>
      <c r="C27" s="87">
        <v>10008950858</v>
      </c>
      <c r="D27" s="86" t="s">
        <v>200</v>
      </c>
      <c r="E27" s="86" t="s">
        <v>201</v>
      </c>
      <c r="F27" s="159" t="s">
        <v>134</v>
      </c>
      <c r="G27" s="85" t="s">
        <v>214</v>
      </c>
      <c r="H27" s="85" t="s">
        <v>161</v>
      </c>
      <c r="I27" s="36"/>
      <c r="J27" s="88">
        <v>17</v>
      </c>
      <c r="K27" s="86">
        <v>33</v>
      </c>
      <c r="L27" s="87">
        <v>10010732628</v>
      </c>
      <c r="M27" s="86" t="s">
        <v>223</v>
      </c>
      <c r="N27" s="86" t="s">
        <v>179</v>
      </c>
      <c r="O27" s="159" t="s">
        <v>216</v>
      </c>
      <c r="P27" s="85" t="s">
        <v>213</v>
      </c>
      <c r="Q27" s="85" t="s">
        <v>161</v>
      </c>
      <c r="R27" s="319">
        <v>1.2767361111111112E-4</v>
      </c>
      <c r="S27" s="35"/>
      <c r="V27" s="532" t="str">
        <f>Y14</f>
        <v>68  ČECHMAN Martin</v>
      </c>
      <c r="W27" s="533"/>
      <c r="X27" s="280"/>
      <c r="Y27" s="534" t="str">
        <f>V14</f>
        <v>79  OLIVA Lewis</v>
      </c>
      <c r="Z27" s="535"/>
      <c r="AA27" s="26"/>
      <c r="AB27" s="75"/>
      <c r="AC27" s="75"/>
      <c r="AD27" s="27"/>
      <c r="AE27" s="27"/>
      <c r="AF27" s="75"/>
      <c r="AG27" s="75"/>
      <c r="AH27" s="28"/>
      <c r="AI27" s="10"/>
      <c r="AJ27" s="10"/>
      <c r="AK27" s="7"/>
      <c r="AL27" s="10"/>
      <c r="AM27" s="10"/>
      <c r="AN27" s="100"/>
    </row>
    <row r="28" spans="1:45" s="49" customFormat="1" ht="15.75" customHeight="1" thickBot="1">
      <c r="A28" s="88">
        <v>18</v>
      </c>
      <c r="B28" s="86">
        <v>74</v>
      </c>
      <c r="C28" s="87">
        <v>10007294683</v>
      </c>
      <c r="D28" s="86" t="s">
        <v>202</v>
      </c>
      <c r="E28" s="86" t="s">
        <v>203</v>
      </c>
      <c r="F28" s="159" t="s">
        <v>134</v>
      </c>
      <c r="G28" s="85" t="s">
        <v>214</v>
      </c>
      <c r="H28" s="85" t="s">
        <v>161</v>
      </c>
      <c r="I28" s="36"/>
      <c r="J28" s="88">
        <v>18</v>
      </c>
      <c r="K28" s="86">
        <v>71</v>
      </c>
      <c r="L28" s="87">
        <v>10010166691</v>
      </c>
      <c r="M28" s="86" t="s">
        <v>196</v>
      </c>
      <c r="N28" s="86" t="s">
        <v>225</v>
      </c>
      <c r="O28" s="159" t="s">
        <v>134</v>
      </c>
      <c r="P28" s="85" t="s">
        <v>214</v>
      </c>
      <c r="Q28" s="85" t="s">
        <v>161</v>
      </c>
      <c r="R28" s="31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175" t="s">
        <v>103</v>
      </c>
      <c r="AM28" s="176"/>
      <c r="AN28" s="177" t="s">
        <v>24</v>
      </c>
    </row>
    <row r="29" spans="1:45" s="49" customFormat="1" ht="15.75" customHeight="1">
      <c r="A29" s="88">
        <v>19</v>
      </c>
      <c r="B29" s="86">
        <v>72</v>
      </c>
      <c r="C29" s="87">
        <v>10006422895</v>
      </c>
      <c r="D29" s="86" t="s">
        <v>198</v>
      </c>
      <c r="E29" s="86" t="s">
        <v>199</v>
      </c>
      <c r="F29" s="159" t="s">
        <v>134</v>
      </c>
      <c r="G29" s="85" t="s">
        <v>214</v>
      </c>
      <c r="H29" s="85" t="s">
        <v>161</v>
      </c>
      <c r="I29" s="36"/>
      <c r="J29" s="88">
        <v>19</v>
      </c>
      <c r="K29" s="86">
        <v>70</v>
      </c>
      <c r="L29" s="87">
        <v>10009718572</v>
      </c>
      <c r="M29" s="86" t="s">
        <v>195</v>
      </c>
      <c r="N29" s="86" t="s">
        <v>194</v>
      </c>
      <c r="O29" s="159" t="s">
        <v>134</v>
      </c>
      <c r="P29" s="85" t="s">
        <v>214</v>
      </c>
      <c r="Q29" s="85" t="s">
        <v>161</v>
      </c>
      <c r="R29" s="31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495" t="str">
        <f>V32</f>
        <v>69  FANTA Jiří</v>
      </c>
      <c r="AM29" s="498"/>
      <c r="AN29" s="410">
        <v>11</v>
      </c>
    </row>
    <row r="30" spans="1:45" s="49" customFormat="1" ht="15.75" customHeight="1">
      <c r="A30" s="88">
        <v>20</v>
      </c>
      <c r="B30" s="86">
        <v>16</v>
      </c>
      <c r="C30" s="87">
        <v>10002418415</v>
      </c>
      <c r="D30" s="86" t="s">
        <v>226</v>
      </c>
      <c r="E30" s="86" t="s">
        <v>153</v>
      </c>
      <c r="F30" s="159" t="s">
        <v>156</v>
      </c>
      <c r="G30" s="85" t="s">
        <v>233</v>
      </c>
      <c r="H30" s="85" t="s">
        <v>161</v>
      </c>
      <c r="I30" s="36"/>
      <c r="J30" s="88">
        <v>20</v>
      </c>
      <c r="K30" s="86">
        <v>17</v>
      </c>
      <c r="L30" s="87">
        <v>10006319633</v>
      </c>
      <c r="M30" s="86" t="s">
        <v>158</v>
      </c>
      <c r="N30" s="86" t="s">
        <v>159</v>
      </c>
      <c r="O30" s="159" t="s">
        <v>160</v>
      </c>
      <c r="P30" s="85" t="s">
        <v>235</v>
      </c>
      <c r="Q30" s="85" t="s">
        <v>161</v>
      </c>
      <c r="R30" s="319">
        <v>1.3150462962962961E-4</v>
      </c>
      <c r="S30" s="35"/>
      <c r="V30" s="70" t="s">
        <v>9</v>
      </c>
      <c r="W30" s="10" t="s">
        <v>24</v>
      </c>
      <c r="X30" s="118" t="s">
        <v>23</v>
      </c>
      <c r="Y30" s="71" t="s">
        <v>17</v>
      </c>
      <c r="Z30" s="10" t="s">
        <v>24</v>
      </c>
      <c r="AA30" s="119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495" t="str">
        <f>V33</f>
        <v>79  OLIVA Lewis</v>
      </c>
      <c r="AM30" s="498"/>
      <c r="AN30" s="410">
        <v>9</v>
      </c>
    </row>
    <row r="31" spans="1:45" s="49" customFormat="1" ht="15.75" customHeight="1">
      <c r="A31" s="40"/>
      <c r="B31" s="39"/>
      <c r="C31" s="486"/>
      <c r="D31" s="486"/>
      <c r="E31" s="72"/>
      <c r="F31" s="72"/>
      <c r="G31" s="39"/>
      <c r="H31" s="39"/>
      <c r="I31" s="36"/>
      <c r="J31" s="40"/>
      <c r="K31" s="39"/>
      <c r="L31" s="486"/>
      <c r="M31" s="486"/>
      <c r="N31" s="72"/>
      <c r="O31" s="72"/>
      <c r="P31" s="39"/>
      <c r="Q31" s="39"/>
      <c r="R31" s="39"/>
      <c r="S31" s="35"/>
      <c r="V31" s="420" t="str">
        <f>V24</f>
        <v>72  KELEMEN Pavel</v>
      </c>
      <c r="W31" s="414"/>
      <c r="X31" s="272"/>
      <c r="Y31" s="420" t="str">
        <f>Y23</f>
        <v>25  SHURSHIN Nikita</v>
      </c>
      <c r="Z31" s="414"/>
      <c r="AA31" s="68"/>
      <c r="AB31" s="73"/>
      <c r="AC31" s="74"/>
      <c r="AD31" s="8"/>
      <c r="AE31" s="8"/>
      <c r="AF31" s="73"/>
      <c r="AG31" s="74"/>
      <c r="AH31" s="76"/>
      <c r="AI31" s="10"/>
      <c r="AJ31" s="10"/>
      <c r="AK31" s="7"/>
      <c r="AL31" s="495" t="str">
        <f>Y31</f>
        <v>25  SHURSHIN Nikita</v>
      </c>
      <c r="AM31" s="498"/>
      <c r="AN31" s="410">
        <v>10</v>
      </c>
    </row>
    <row r="32" spans="1:45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421" t="str">
        <f>AF24</f>
        <v>69  FANTA Jiří</v>
      </c>
      <c r="W32" s="414"/>
      <c r="X32" s="272"/>
      <c r="Y32" s="420" t="str">
        <f>AB24</f>
        <v>20  SZALONTAY Sándor</v>
      </c>
      <c r="Z32" s="414"/>
      <c r="AA32" s="25"/>
      <c r="AB32" s="73"/>
      <c r="AC32" s="74"/>
      <c r="AD32" s="8"/>
      <c r="AE32" s="8"/>
      <c r="AF32" s="73"/>
      <c r="AG32" s="74"/>
      <c r="AH32" s="76"/>
      <c r="AI32" s="10"/>
      <c r="AJ32" s="10"/>
      <c r="AK32" s="7"/>
      <c r="AL32" s="495" t="str">
        <f>Y32</f>
        <v>20  SZALONTAY Sándor</v>
      </c>
      <c r="AM32" s="498"/>
      <c r="AN32" s="410">
        <v>12</v>
      </c>
    </row>
    <row r="33" spans="1:45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422" t="str">
        <f>Y27</f>
        <v>79  OLIVA Lewis</v>
      </c>
      <c r="W33" s="415"/>
      <c r="X33" s="287"/>
      <c r="Y33" s="420" t="str">
        <f>V27</f>
        <v>68  ČECHMAN Martin</v>
      </c>
      <c r="Z33" s="414"/>
      <c r="AA33" s="28"/>
      <c r="AB33" s="73"/>
      <c r="AC33" s="74"/>
      <c r="AD33" s="8"/>
      <c r="AE33" s="8"/>
      <c r="AF33" s="73"/>
      <c r="AG33" s="74"/>
      <c r="AH33" s="76"/>
      <c r="AI33" s="10"/>
      <c r="AJ33" s="10"/>
      <c r="AK33" s="7"/>
      <c r="AL33" s="22"/>
      <c r="AM33" s="178" t="s">
        <v>23</v>
      </c>
      <c r="AN33" s="179"/>
    </row>
    <row r="34" spans="1:45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5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62" t="s">
        <v>19</v>
      </c>
      <c r="W35" s="17"/>
      <c r="X35" s="18"/>
      <c r="Y35" s="109"/>
      <c r="Z35" s="109"/>
      <c r="AA35" s="115"/>
      <c r="AB35" s="17"/>
      <c r="AC35" s="17"/>
      <c r="AD35" s="18"/>
      <c r="AE35" s="109"/>
      <c r="AF35" s="109"/>
      <c r="AG35" s="110"/>
      <c r="AI35" s="10"/>
      <c r="AJ35" s="10"/>
      <c r="AK35" s="7"/>
      <c r="AL35" s="175" t="s">
        <v>20</v>
      </c>
      <c r="AM35" s="176"/>
      <c r="AN35" s="177" t="s">
        <v>24</v>
      </c>
    </row>
    <row r="36" spans="1:45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0" t="s">
        <v>9</v>
      </c>
      <c r="W36" s="10"/>
      <c r="X36" s="7" t="s">
        <v>23</v>
      </c>
      <c r="Y36" s="118" t="s">
        <v>23</v>
      </c>
      <c r="Z36" s="111"/>
      <c r="AA36" s="116"/>
      <c r="AB36" s="71" t="s">
        <v>10</v>
      </c>
      <c r="AC36" s="10"/>
      <c r="AD36" s="7" t="s">
        <v>23</v>
      </c>
      <c r="AE36" s="111"/>
      <c r="AF36" s="118" t="s">
        <v>23</v>
      </c>
      <c r="AG36" s="119" t="s">
        <v>23</v>
      </c>
      <c r="AI36" s="10"/>
      <c r="AJ36" s="10"/>
      <c r="AK36" s="7"/>
      <c r="AL36" s="495" t="str">
        <f>V43</f>
        <v>73  SOJKA David</v>
      </c>
      <c r="AM36" s="498"/>
      <c r="AN36" s="410">
        <v>5</v>
      </c>
      <c r="AO36" s="35"/>
    </row>
    <row r="37" spans="1:45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31" t="str">
        <f>V23</f>
        <v>78  BOS Theo</v>
      </c>
      <c r="W37" s="536"/>
      <c r="X37" s="272"/>
      <c r="Y37" s="290"/>
      <c r="Z37" s="291"/>
      <c r="AA37" s="292"/>
      <c r="AB37" s="537" t="str">
        <f>Y24</f>
        <v>16  VYNOKUROV Andrii</v>
      </c>
      <c r="AC37" s="523"/>
      <c r="AD37" s="7"/>
      <c r="AE37" s="111"/>
      <c r="AF37" s="118"/>
      <c r="AG37" s="119"/>
      <c r="AI37" s="10"/>
      <c r="AJ37" s="10"/>
      <c r="AK37" s="7"/>
      <c r="AL37" s="495" t="str">
        <f>V37</f>
        <v>78  BOS Theo</v>
      </c>
      <c r="AM37" s="498"/>
      <c r="AN37" s="410">
        <v>7</v>
      </c>
      <c r="AO37" s="35"/>
      <c r="AP37" s="35"/>
    </row>
    <row r="38" spans="1:45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27" t="str">
        <f>Y33</f>
        <v>68  ČECHMAN Martin</v>
      </c>
      <c r="W38" s="496"/>
      <c r="X38" s="272"/>
      <c r="Y38" s="293"/>
      <c r="Z38" s="291"/>
      <c r="AA38" s="292"/>
      <c r="AB38" s="538" t="str">
        <f>V31</f>
        <v>72  KELEMEN Pavel</v>
      </c>
      <c r="AC38" s="539"/>
      <c r="AD38" s="7"/>
      <c r="AE38" s="111"/>
      <c r="AF38" s="111"/>
      <c r="AG38" s="112"/>
      <c r="AI38" s="10"/>
      <c r="AJ38" s="10"/>
      <c r="AK38" s="7"/>
      <c r="AL38" s="495" t="str">
        <f>AB37</f>
        <v>16  VYNOKUROV Andrii</v>
      </c>
      <c r="AM38" s="498"/>
      <c r="AN38" s="410">
        <v>6</v>
      </c>
      <c r="AO38" s="35"/>
      <c r="AP38" s="35"/>
    </row>
    <row r="39" spans="1:45" ht="13.5" customHeight="1">
      <c r="T39" s="77"/>
      <c r="V39" s="169"/>
      <c r="W39" s="170"/>
      <c r="X39" s="170"/>
      <c r="Y39" s="170"/>
      <c r="Z39" s="170"/>
      <c r="AA39" s="171"/>
      <c r="AB39" s="170"/>
      <c r="AC39" s="170"/>
      <c r="AD39" s="113"/>
      <c r="AE39" s="113"/>
      <c r="AF39" s="113"/>
      <c r="AG39" s="114"/>
      <c r="AI39" s="10"/>
      <c r="AJ39" s="10"/>
      <c r="AK39" s="7"/>
      <c r="AL39" s="495" t="str">
        <f>AB43</f>
        <v>24  DUBCHENKO Alexandr</v>
      </c>
      <c r="AM39" s="498"/>
      <c r="AN39" s="410">
        <v>8</v>
      </c>
      <c r="AS39" s="77"/>
    </row>
    <row r="40" spans="1:45" ht="14.25" customHeight="1" thickBot="1">
      <c r="P40" s="37"/>
      <c r="Q40" s="37"/>
      <c r="V40" s="20"/>
      <c r="W40" s="11"/>
      <c r="X40" s="8"/>
      <c r="Y40" s="171"/>
      <c r="Z40" s="171"/>
      <c r="AA40" s="172"/>
      <c r="AB40" s="12"/>
      <c r="AC40" s="12"/>
      <c r="AD40" s="1"/>
      <c r="AE40" s="1"/>
      <c r="AF40" s="1"/>
      <c r="AG40" s="106"/>
      <c r="AL40" s="22"/>
      <c r="AM40" s="178" t="s">
        <v>23</v>
      </c>
      <c r="AN40" s="179"/>
    </row>
    <row r="41" spans="1:45" ht="11.25" customHeight="1">
      <c r="P41" s="37"/>
      <c r="Q41" s="37"/>
      <c r="V41" s="70" t="s">
        <v>11</v>
      </c>
      <c r="W41" s="11"/>
      <c r="X41" s="7" t="s">
        <v>23</v>
      </c>
      <c r="Y41" s="118" t="s">
        <v>23</v>
      </c>
      <c r="Z41" s="120" t="s">
        <v>23</v>
      </c>
      <c r="AA41" s="173"/>
      <c r="AB41" s="71" t="s">
        <v>12</v>
      </c>
      <c r="AC41" s="12"/>
      <c r="AD41" s="7" t="s">
        <v>23</v>
      </c>
      <c r="AE41" s="1"/>
      <c r="AF41" s="118" t="s">
        <v>23</v>
      </c>
      <c r="AG41" s="106"/>
    </row>
    <row r="42" spans="1:45">
      <c r="P42" s="37"/>
      <c r="Q42" s="37"/>
      <c r="V42" s="531" t="str">
        <f>AB23</f>
        <v>34  TURKOV Ivan</v>
      </c>
      <c r="W42" s="523"/>
      <c r="X42" s="273"/>
      <c r="Y42" s="290"/>
      <c r="Z42" s="294"/>
      <c r="AA42" s="295"/>
      <c r="AB42" s="537" t="str">
        <f>AF23</f>
        <v>35  EILERS Joachim</v>
      </c>
      <c r="AC42" s="523"/>
      <c r="AD42" s="8"/>
      <c r="AE42" s="1"/>
      <c r="AF42" s="118"/>
      <c r="AG42" s="106"/>
    </row>
    <row r="43" spans="1:45" ht="13.5" thickBot="1">
      <c r="P43" s="37"/>
      <c r="Q43" s="37"/>
      <c r="V43" s="532" t="str">
        <f>Y26</f>
        <v>73  SOJKA David</v>
      </c>
      <c r="W43" s="535"/>
      <c r="X43" s="296"/>
      <c r="Y43" s="297"/>
      <c r="Z43" s="298"/>
      <c r="AA43" s="299"/>
      <c r="AB43" s="540" t="str">
        <f>V26</f>
        <v>24  DUBCHENKO Alexandr</v>
      </c>
      <c r="AC43" s="535"/>
      <c r="AD43" s="107"/>
      <c r="AE43" s="107"/>
      <c r="AF43" s="107"/>
      <c r="AG43" s="108"/>
    </row>
    <row r="44" spans="1:45" ht="13.5" thickBot="1">
      <c r="P44" s="37"/>
      <c r="Q44" s="37"/>
    </row>
    <row r="45" spans="1:45" ht="20.25">
      <c r="P45" s="37"/>
      <c r="Q45" s="37"/>
      <c r="V45" s="162" t="s">
        <v>21</v>
      </c>
      <c r="W45" s="17"/>
      <c r="X45" s="18"/>
      <c r="Y45" s="17"/>
      <c r="Z45" s="17"/>
      <c r="AA45" s="18"/>
      <c r="AB45" s="17"/>
      <c r="AC45" s="19"/>
      <c r="AD45" s="102"/>
      <c r="AF45" s="500" t="s">
        <v>22</v>
      </c>
      <c r="AG45" s="501"/>
      <c r="AH45" s="501"/>
      <c r="AI45" s="501"/>
      <c r="AJ45" s="501"/>
      <c r="AK45" s="501"/>
      <c r="AL45" s="501"/>
      <c r="AM45" s="501"/>
      <c r="AN45" s="502"/>
    </row>
    <row r="46" spans="1:45" ht="20.25">
      <c r="P46" s="37"/>
      <c r="Q46" s="37"/>
      <c r="V46" s="70" t="s">
        <v>35</v>
      </c>
      <c r="W46" s="10"/>
      <c r="X46" s="7" t="s">
        <v>23</v>
      </c>
      <c r="Y46" s="71" t="s">
        <v>36</v>
      </c>
      <c r="Z46" s="10"/>
      <c r="AA46" s="7" t="s">
        <v>23</v>
      </c>
      <c r="AB46" s="71" t="s">
        <v>37</v>
      </c>
      <c r="AC46" s="11"/>
      <c r="AD46" s="68" t="s">
        <v>23</v>
      </c>
      <c r="AF46" s="70" t="s">
        <v>106</v>
      </c>
      <c r="AG46" s="10"/>
      <c r="AH46" s="7" t="s">
        <v>23</v>
      </c>
      <c r="AI46" s="71" t="s">
        <v>10</v>
      </c>
      <c r="AJ46" s="10"/>
      <c r="AK46" s="7" t="s">
        <v>23</v>
      </c>
      <c r="AL46" s="71" t="s">
        <v>11</v>
      </c>
      <c r="AM46" s="11"/>
      <c r="AN46" s="68" t="s">
        <v>23</v>
      </c>
    </row>
    <row r="47" spans="1:45">
      <c r="P47" s="37"/>
      <c r="Q47" s="37"/>
      <c r="V47" s="495" t="str">
        <f>V38</f>
        <v>68  ČECHMAN Martin</v>
      </c>
      <c r="W47" s="496"/>
      <c r="X47" s="272"/>
      <c r="Y47" s="497"/>
      <c r="Z47" s="496"/>
      <c r="AA47" s="272"/>
      <c r="AB47" s="497"/>
      <c r="AC47" s="496"/>
      <c r="AD47" s="300"/>
      <c r="AE47" s="301"/>
      <c r="AF47" s="495"/>
      <c r="AG47" s="498"/>
      <c r="AH47" s="272"/>
      <c r="AI47" s="497"/>
      <c r="AJ47" s="498"/>
      <c r="AK47" s="272"/>
      <c r="AL47" s="497"/>
      <c r="AM47" s="498"/>
      <c r="AN47" s="13"/>
    </row>
    <row r="48" spans="1:45">
      <c r="P48" s="37"/>
      <c r="Q48" s="37"/>
      <c r="V48" s="495" t="str">
        <f>AB42</f>
        <v>35  EILERS Joachim</v>
      </c>
      <c r="W48" s="496"/>
      <c r="X48" s="272"/>
      <c r="Y48" s="497"/>
      <c r="Z48" s="496"/>
      <c r="AA48" s="272"/>
      <c r="AB48" s="497"/>
      <c r="AC48" s="496"/>
      <c r="AD48" s="300"/>
      <c r="AE48" s="301"/>
      <c r="AF48" s="495"/>
      <c r="AG48" s="498"/>
      <c r="AH48" s="272"/>
      <c r="AI48" s="497"/>
      <c r="AJ48" s="498"/>
      <c r="AK48" s="272"/>
      <c r="AL48" s="497"/>
      <c r="AM48" s="498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3"/>
      <c r="AE49" s="174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0" t="s">
        <v>38</v>
      </c>
      <c r="W50" s="10"/>
      <c r="X50" s="7" t="s">
        <v>23</v>
      </c>
      <c r="Y50" s="71" t="s">
        <v>39</v>
      </c>
      <c r="Z50" s="10"/>
      <c r="AA50" s="7" t="s">
        <v>23</v>
      </c>
      <c r="AB50" s="71" t="s">
        <v>40</v>
      </c>
      <c r="AC50" s="11"/>
      <c r="AD50" s="68" t="s">
        <v>23</v>
      </c>
      <c r="AE50" s="174"/>
      <c r="AF50" s="70" t="s">
        <v>107</v>
      </c>
      <c r="AG50" s="10"/>
      <c r="AH50" s="7" t="s">
        <v>23</v>
      </c>
      <c r="AI50" s="71" t="s">
        <v>10</v>
      </c>
      <c r="AJ50" s="10"/>
      <c r="AK50" s="7" t="s">
        <v>23</v>
      </c>
      <c r="AL50" s="71" t="s">
        <v>11</v>
      </c>
      <c r="AM50" s="11"/>
      <c r="AN50" s="68" t="s">
        <v>23</v>
      </c>
    </row>
    <row r="51" spans="22:40">
      <c r="V51" s="495" t="str">
        <f>V42</f>
        <v>34  TURKOV Ivan</v>
      </c>
      <c r="W51" s="496"/>
      <c r="X51" s="272"/>
      <c r="Y51" s="497"/>
      <c r="Z51" s="496"/>
      <c r="AA51" s="272"/>
      <c r="AB51" s="497"/>
      <c r="AC51" s="496"/>
      <c r="AD51" s="278"/>
      <c r="AE51" s="301"/>
      <c r="AF51" s="495"/>
      <c r="AG51" s="498"/>
      <c r="AH51" s="272"/>
      <c r="AI51" s="497"/>
      <c r="AJ51" s="498"/>
      <c r="AK51" s="272"/>
      <c r="AL51" s="497"/>
      <c r="AM51" s="498"/>
      <c r="AN51" s="302"/>
    </row>
    <row r="52" spans="22:40" ht="13.5" thickBot="1">
      <c r="V52" s="491" t="str">
        <f>AB38</f>
        <v>72  KELEMEN Pavel</v>
      </c>
      <c r="W52" s="492"/>
      <c r="X52" s="280"/>
      <c r="Y52" s="493"/>
      <c r="Z52" s="492"/>
      <c r="AA52" s="280"/>
      <c r="AB52" s="493"/>
      <c r="AC52" s="492"/>
      <c r="AD52" s="303"/>
      <c r="AE52" s="301"/>
      <c r="AF52" s="491"/>
      <c r="AG52" s="494"/>
      <c r="AH52" s="280"/>
      <c r="AI52" s="493"/>
      <c r="AJ52" s="494"/>
      <c r="AK52" s="280"/>
      <c r="AL52" s="493"/>
      <c r="AM52" s="494"/>
      <c r="AN52" s="304"/>
    </row>
  </sheetData>
  <mergeCells count="94">
    <mergeCell ref="AL52:AM52"/>
    <mergeCell ref="V52:W52"/>
    <mergeCell ref="Y52:Z52"/>
    <mergeCell ref="AB52:AC52"/>
    <mergeCell ref="AF52:AG52"/>
    <mergeCell ref="AI52:AJ52"/>
    <mergeCell ref="AL48:AM48"/>
    <mergeCell ref="V51:W51"/>
    <mergeCell ref="Y51:Z51"/>
    <mergeCell ref="AB51:AC51"/>
    <mergeCell ref="AF51:AG51"/>
    <mergeCell ref="AI51:AJ51"/>
    <mergeCell ref="AL51:AM51"/>
    <mergeCell ref="V48:W48"/>
    <mergeCell ref="Y48:Z48"/>
    <mergeCell ref="AB48:AC48"/>
    <mergeCell ref="AF48:AG48"/>
    <mergeCell ref="AI48:AJ48"/>
    <mergeCell ref="AF45:AN45"/>
    <mergeCell ref="V47:W47"/>
    <mergeCell ref="Y47:Z47"/>
    <mergeCell ref="AB47:AC47"/>
    <mergeCell ref="AF47:AG47"/>
    <mergeCell ref="AI47:AJ47"/>
    <mergeCell ref="AL47:AM47"/>
    <mergeCell ref="AL39:AM39"/>
    <mergeCell ref="V42:W42"/>
    <mergeCell ref="AB42:AC42"/>
    <mergeCell ref="V43:W43"/>
    <mergeCell ref="AB43:AC43"/>
    <mergeCell ref="AL36:AM36"/>
    <mergeCell ref="V37:W37"/>
    <mergeCell ref="AB37:AC37"/>
    <mergeCell ref="AL37:AM37"/>
    <mergeCell ref="V38:W38"/>
    <mergeCell ref="AB38:AC38"/>
    <mergeCell ref="AL38:AM38"/>
    <mergeCell ref="AL30:AM30"/>
    <mergeCell ref="C31:D31"/>
    <mergeCell ref="L31:M31"/>
    <mergeCell ref="AL31:AM31"/>
    <mergeCell ref="AL32:AM32"/>
    <mergeCell ref="V23:W23"/>
    <mergeCell ref="Y23:Z23"/>
    <mergeCell ref="AB23:AC23"/>
    <mergeCell ref="AF23:AG23"/>
    <mergeCell ref="V24:W24"/>
    <mergeCell ref="V26:W26"/>
    <mergeCell ref="Y26:Z26"/>
    <mergeCell ref="V27:W27"/>
    <mergeCell ref="Y27:Z27"/>
    <mergeCell ref="AL29:AM29"/>
    <mergeCell ref="Y24:Z24"/>
    <mergeCell ref="AB24:AC24"/>
    <mergeCell ref="AF24:AG24"/>
    <mergeCell ref="AB18:AC18"/>
    <mergeCell ref="AF18:AG18"/>
    <mergeCell ref="AL18:AM18"/>
    <mergeCell ref="AB19:AC19"/>
    <mergeCell ref="AF19:AG19"/>
    <mergeCell ref="AI19:AJ19"/>
    <mergeCell ref="AL19:AM19"/>
    <mergeCell ref="AI18:AJ18"/>
    <mergeCell ref="AL15:AM15"/>
    <mergeCell ref="V14:W14"/>
    <mergeCell ref="Y14:Z14"/>
    <mergeCell ref="AB14:AC14"/>
    <mergeCell ref="AF14:AG14"/>
    <mergeCell ref="AI14:AJ14"/>
    <mergeCell ref="AL14:AM14"/>
    <mergeCell ref="V15:W15"/>
    <mergeCell ref="Y15:Z15"/>
    <mergeCell ref="AB15:AC15"/>
    <mergeCell ref="AF15:AG15"/>
    <mergeCell ref="AI15:AJ15"/>
    <mergeCell ref="AI10:AJ10"/>
    <mergeCell ref="AL10:AM10"/>
    <mergeCell ref="V11:W11"/>
    <mergeCell ref="Y11:Z11"/>
    <mergeCell ref="AB11:AC11"/>
    <mergeCell ref="AF11:AG11"/>
    <mergeCell ref="AI11:AJ11"/>
    <mergeCell ref="AL11:AM11"/>
    <mergeCell ref="A9:S9"/>
    <mergeCell ref="V10:W10"/>
    <mergeCell ref="Y10:Z10"/>
    <mergeCell ref="AB10:AC10"/>
    <mergeCell ref="AF10:AG10"/>
    <mergeCell ref="A1:S1"/>
    <mergeCell ref="V1:AN1"/>
    <mergeCell ref="C2:R2"/>
    <mergeCell ref="X2:AM2"/>
    <mergeCell ref="A4:S4"/>
    <mergeCell ref="V4:AN4"/>
  </mergeCells>
  <printOptions horizontalCentered="1"/>
  <pageMargins left="0.27559055118110198" right="0.196850393700787" top="0.39370078740157499" bottom="0.27559055118110198" header="0.23622047244094499" footer="0.23622047244094499"/>
  <pageSetup paperSize="9" scale="64" orientation="landscape" r:id="rId1"/>
  <headerFooter alignWithMargins="0"/>
  <colBreaks count="1" manualBreakCount="1">
    <brk id="20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AP52"/>
  <sheetViews>
    <sheetView view="pageBreakPreview" topLeftCell="U1" zoomScale="70" zoomScaleNormal="70" zoomScaleSheetLayoutView="70" workbookViewId="0">
      <selection activeCell="AN3" sqref="AN3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16384" width="9.140625" style="35"/>
  </cols>
  <sheetData>
    <row r="1" spans="1:42" ht="38.2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V1" s="487" t="s">
        <v>49</v>
      </c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</row>
    <row r="2" spans="1:42" s="49" customFormat="1" ht="26.25" customHeight="1">
      <c r="A2" s="58"/>
      <c r="B2" s="58"/>
      <c r="C2" s="488" t="str">
        <f>CTR!B3</f>
        <v>Memorial Otmar Malecek 2017   -   International track cycling race UCI Class I.</v>
      </c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57" t="s">
        <v>48</v>
      </c>
      <c r="V2" s="58"/>
      <c r="W2" s="58"/>
      <c r="X2" s="488" t="str">
        <f>CTR!B3</f>
        <v>Memorial Otmar Malecek 2017   -   International track cycling race UCI Class I.</v>
      </c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57" t="str">
        <f>CONCATENATE("Com.no.: 8/",((CTR!$B$1)))</f>
        <v>Com.no.: 8/46</v>
      </c>
    </row>
    <row r="3" spans="1:42" ht="12.75" customHeight="1">
      <c r="A3" s="56" t="str">
        <f>CTR!B2</f>
        <v>Datum / Date: 24.-25. 08. 2017</v>
      </c>
      <c r="B3" s="56"/>
      <c r="C3" s="36"/>
      <c r="D3" s="36"/>
      <c r="E3" s="38"/>
      <c r="F3" s="38"/>
      <c r="S3" s="55" t="s">
        <v>50</v>
      </c>
      <c r="V3" s="56" t="str">
        <f>CTR!B2</f>
        <v>Datum / Date: 24.-25. 08. 2017</v>
      </c>
      <c r="W3" s="56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5" t="s">
        <v>50</v>
      </c>
    </row>
    <row r="4" spans="1:42" ht="21.75" customHeight="1">
      <c r="A4" s="489" t="s">
        <v>47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V4" s="489" t="s">
        <v>47</v>
      </c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</row>
    <row r="5" spans="1:42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2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3"/>
      <c r="J6" s="53" t="s">
        <v>46</v>
      </c>
      <c r="K6" s="53" t="s">
        <v>45</v>
      </c>
      <c r="L6" s="53" t="s">
        <v>127</v>
      </c>
      <c r="M6" s="53" t="s">
        <v>135</v>
      </c>
      <c r="N6" s="53" t="s">
        <v>137</v>
      </c>
      <c r="O6" s="53" t="s">
        <v>133</v>
      </c>
      <c r="P6" s="53" t="s">
        <v>44</v>
      </c>
      <c r="Q6" s="53"/>
      <c r="R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  <c r="AI6" s="53"/>
      <c r="AJ6" s="53"/>
      <c r="AK6" s="53"/>
      <c r="AL6" s="53"/>
      <c r="AM6" s="53"/>
      <c r="AN6" s="53"/>
    </row>
    <row r="7" spans="1:42" ht="13.5" thickBot="1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1"/>
      <c r="J7" s="51" t="s">
        <v>43</v>
      </c>
      <c r="K7" s="51" t="s">
        <v>42</v>
      </c>
      <c r="L7" s="51" t="s">
        <v>127</v>
      </c>
      <c r="M7" s="51" t="s">
        <v>136</v>
      </c>
      <c r="N7" s="51" t="s">
        <v>138</v>
      </c>
      <c r="O7" s="51" t="s">
        <v>133</v>
      </c>
      <c r="P7" s="51" t="s">
        <v>26</v>
      </c>
      <c r="Q7" s="51"/>
      <c r="R7" s="51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2" ht="7.5" customHeight="1" thickBot="1">
      <c r="V8" s="93" t="s">
        <v>8</v>
      </c>
      <c r="W8" s="94"/>
      <c r="X8" s="95"/>
      <c r="Y8" s="95"/>
      <c r="Z8" s="95"/>
      <c r="AA8" s="95"/>
      <c r="AB8" s="95"/>
      <c r="AC8" s="96"/>
      <c r="AD8" s="96"/>
      <c r="AE8" s="96"/>
      <c r="AF8" s="95"/>
      <c r="AG8" s="95"/>
      <c r="AH8" s="97"/>
      <c r="AI8" s="94"/>
      <c r="AJ8" s="94"/>
      <c r="AK8" s="94"/>
      <c r="AL8" s="95"/>
      <c r="AM8" s="95"/>
      <c r="AN8" s="98"/>
    </row>
    <row r="9" spans="1:42" ht="28.5">
      <c r="A9" s="490" t="s">
        <v>58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2" ht="25.5" customHeight="1">
      <c r="A10" s="50"/>
      <c r="B10" s="91" t="s">
        <v>57</v>
      </c>
      <c r="C10" s="50"/>
      <c r="D10" s="50"/>
      <c r="E10" s="50"/>
      <c r="F10" s="50"/>
      <c r="G10" s="50"/>
      <c r="H10" s="50"/>
      <c r="J10" s="50"/>
      <c r="K10" s="91" t="s">
        <v>56</v>
      </c>
      <c r="L10" s="50"/>
      <c r="M10" s="50"/>
      <c r="N10" s="50"/>
      <c r="O10" s="50"/>
      <c r="P10" s="90"/>
      <c r="Q10" s="90"/>
      <c r="R10" s="89" t="s">
        <v>55</v>
      </c>
      <c r="T10" s="49"/>
      <c r="V10" s="514" t="str">
        <f>CONCATENATE(K11,"  ",M11," ",N11)</f>
        <v>78  BOS Theo</v>
      </c>
      <c r="W10" s="515"/>
      <c r="X10" s="64">
        <v>10.707000000000001</v>
      </c>
      <c r="Y10" s="516" t="str">
        <f>CONCATENATE(K12,"  ",M12," ",N12)</f>
        <v>20  SZALONTAY Sándor</v>
      </c>
      <c r="Z10" s="517"/>
      <c r="AA10" s="64"/>
      <c r="AB10" s="516" t="str">
        <f>CONCATENATE(K13,"  ",M13," ",N13)</f>
        <v>16  VYNOKUROV Andrii</v>
      </c>
      <c r="AC10" s="517"/>
      <c r="AD10" s="64"/>
      <c r="AE10" s="64"/>
      <c r="AF10" s="516" t="str">
        <f>CONCATENATE(K14,"  ",M14," ",N14)</f>
        <v>72  KELEMEN Pavel</v>
      </c>
      <c r="AG10" s="517"/>
      <c r="AH10" s="64"/>
      <c r="AI10" s="514" t="str">
        <f>CONCATENATE(K15,"  ",M15," ",N15)</f>
        <v>24  DUBCHENKO Alexandr</v>
      </c>
      <c r="AJ10" s="518"/>
      <c r="AK10" s="64">
        <v>11.332000000000001</v>
      </c>
      <c r="AL10" s="514" t="str">
        <f>CONCATENATE(K16,"  ",M16," ",N16)</f>
        <v>73  SOJKA David</v>
      </c>
      <c r="AM10" s="518"/>
      <c r="AN10" s="66">
        <v>11.298</v>
      </c>
      <c r="AO10" s="49"/>
      <c r="AP10" s="49"/>
    </row>
    <row r="11" spans="1:42" s="49" customFormat="1" ht="15.75" customHeight="1">
      <c r="A11" s="88">
        <v>1</v>
      </c>
      <c r="B11" s="86">
        <v>31</v>
      </c>
      <c r="C11" s="87">
        <v>10009181032</v>
      </c>
      <c r="D11" s="86" t="s">
        <v>175</v>
      </c>
      <c r="E11" s="86" t="s">
        <v>176</v>
      </c>
      <c r="F11" s="159" t="s">
        <v>177</v>
      </c>
      <c r="G11" s="85"/>
      <c r="H11" s="85" t="s">
        <v>161</v>
      </c>
      <c r="I11" s="36"/>
      <c r="J11" s="88">
        <v>1</v>
      </c>
      <c r="K11" s="86">
        <v>78</v>
      </c>
      <c r="L11" s="87">
        <v>10050887493</v>
      </c>
      <c r="M11" s="86" t="s">
        <v>219</v>
      </c>
      <c r="N11" s="86" t="s">
        <v>205</v>
      </c>
      <c r="O11" s="159" t="s">
        <v>220</v>
      </c>
      <c r="P11" s="85" t="s">
        <v>234</v>
      </c>
      <c r="Q11" s="85" t="s">
        <v>161</v>
      </c>
      <c r="R11" s="319">
        <v>1.1957175925925926E-4</v>
      </c>
      <c r="S11" s="35"/>
      <c r="V11" s="516" t="str">
        <f>CONCATENATE(K26,"  ",M26," ",N26)</f>
        <v>69  FANTA Jiří</v>
      </c>
      <c r="W11" s="519"/>
      <c r="X11" s="63"/>
      <c r="Y11" s="514" t="str">
        <f>CONCATENATE(K25,"  ",M25," ",N25)</f>
        <v>25  SHURSHIN Nikita</v>
      </c>
      <c r="Z11" s="518"/>
      <c r="AA11" s="63">
        <v>11.018000000000001</v>
      </c>
      <c r="AB11" s="520" t="str">
        <f>CONCATENATE(K24,"  ",M24," ",N24)</f>
        <v>34  TURKOV Ivan</v>
      </c>
      <c r="AC11" s="521"/>
      <c r="AD11" s="63">
        <v>11.917999999999999</v>
      </c>
      <c r="AE11" s="63"/>
      <c r="AF11" s="514" t="str">
        <f>CONCATENATE(K23,"  ",M23," ",N23)</f>
        <v>35  EILERS Joachim</v>
      </c>
      <c r="AG11" s="518"/>
      <c r="AH11" s="63">
        <v>11.37</v>
      </c>
      <c r="AI11" s="516" t="str">
        <f>CONCATENATE(K22,"  ",M22," ",N22)</f>
        <v>28  CECI Luca</v>
      </c>
      <c r="AJ11" s="517"/>
      <c r="AK11" s="63"/>
      <c r="AL11" s="516" t="str">
        <f>CONCATENATE(K21,"  ",M21," ",N21)</f>
        <v>31  JONAUSKAS Svajunas</v>
      </c>
      <c r="AM11" s="517"/>
      <c r="AN11" s="67"/>
    </row>
    <row r="12" spans="1:42" s="49" customFormat="1" ht="15.75" customHeight="1">
      <c r="A12" s="88">
        <v>2</v>
      </c>
      <c r="B12" s="86">
        <v>28</v>
      </c>
      <c r="C12" s="87">
        <v>10006108051</v>
      </c>
      <c r="D12" s="86" t="s">
        <v>172</v>
      </c>
      <c r="E12" s="86" t="s">
        <v>173</v>
      </c>
      <c r="F12" s="159" t="s">
        <v>215</v>
      </c>
      <c r="G12" s="85" t="s">
        <v>91</v>
      </c>
      <c r="H12" s="85" t="s">
        <v>161</v>
      </c>
      <c r="I12" s="36"/>
      <c r="J12" s="88">
        <v>2</v>
      </c>
      <c r="K12" s="86">
        <v>20</v>
      </c>
      <c r="L12" s="87">
        <v>10007073506</v>
      </c>
      <c r="M12" s="86" t="s">
        <v>162</v>
      </c>
      <c r="N12" s="86" t="s">
        <v>163</v>
      </c>
      <c r="O12" s="159" t="s">
        <v>164</v>
      </c>
      <c r="P12" s="85" t="s">
        <v>165</v>
      </c>
      <c r="Q12" s="85" t="s">
        <v>161</v>
      </c>
      <c r="R12" s="31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68"/>
    </row>
    <row r="13" spans="1:42" s="49" customFormat="1" ht="15.75" customHeight="1">
      <c r="A13" s="88">
        <v>3</v>
      </c>
      <c r="B13" s="86">
        <v>59</v>
      </c>
      <c r="C13" s="87">
        <v>10009176281</v>
      </c>
      <c r="D13" s="86" t="s">
        <v>186</v>
      </c>
      <c r="E13" s="86" t="s">
        <v>187</v>
      </c>
      <c r="F13" s="159" t="s">
        <v>188</v>
      </c>
      <c r="G13" s="85" t="s">
        <v>229</v>
      </c>
      <c r="H13" s="85" t="s">
        <v>161</v>
      </c>
      <c r="I13" s="36"/>
      <c r="J13" s="88">
        <v>3</v>
      </c>
      <c r="K13" s="86">
        <v>16</v>
      </c>
      <c r="L13" s="87">
        <v>10002418415</v>
      </c>
      <c r="M13" s="86" t="s">
        <v>226</v>
      </c>
      <c r="N13" s="86" t="s">
        <v>153</v>
      </c>
      <c r="O13" s="159" t="s">
        <v>156</v>
      </c>
      <c r="P13" s="85" t="s">
        <v>233</v>
      </c>
      <c r="Q13" s="85" t="s">
        <v>161</v>
      </c>
      <c r="R13" s="31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1"/>
      <c r="AC13" s="11"/>
      <c r="AD13" s="7"/>
      <c r="AE13" s="7"/>
      <c r="AF13" s="71"/>
      <c r="AG13" s="12"/>
      <c r="AH13" s="7"/>
      <c r="AI13" s="71"/>
      <c r="AJ13" s="10"/>
      <c r="AK13" s="7"/>
      <c r="AL13" s="71"/>
      <c r="AM13" s="10"/>
      <c r="AN13" s="68"/>
    </row>
    <row r="14" spans="1:42" s="49" customFormat="1" ht="15.75" customHeight="1">
      <c r="A14" s="88">
        <v>4</v>
      </c>
      <c r="B14" s="86">
        <v>17</v>
      </c>
      <c r="C14" s="87">
        <v>10006319633</v>
      </c>
      <c r="D14" s="86" t="s">
        <v>158</v>
      </c>
      <c r="E14" s="86" t="s">
        <v>159</v>
      </c>
      <c r="F14" s="159" t="s">
        <v>160</v>
      </c>
      <c r="G14" s="85" t="s">
        <v>235</v>
      </c>
      <c r="H14" s="85" t="s">
        <v>161</v>
      </c>
      <c r="I14" s="36"/>
      <c r="J14" s="88">
        <v>4</v>
      </c>
      <c r="K14" s="86">
        <v>72</v>
      </c>
      <c r="L14" s="87">
        <v>10006422895</v>
      </c>
      <c r="M14" s="86" t="s">
        <v>198</v>
      </c>
      <c r="N14" s="86" t="s">
        <v>199</v>
      </c>
      <c r="O14" s="159" t="s">
        <v>134</v>
      </c>
      <c r="P14" s="85" t="s">
        <v>214</v>
      </c>
      <c r="Q14" s="85" t="s">
        <v>161</v>
      </c>
      <c r="R14" s="319">
        <v>1.2145833333333334E-4</v>
      </c>
      <c r="S14" s="35"/>
      <c r="V14" s="514" t="str">
        <f>CONCATENATE(K17,"  ",M17," ",N17)</f>
        <v>79  OLIVA Lewis</v>
      </c>
      <c r="W14" s="515"/>
      <c r="X14" s="64">
        <v>11.362</v>
      </c>
      <c r="Y14" s="514" t="str">
        <f>CONCATENATE(K18,"  ",M18," ",N18)</f>
        <v>68  ČECHMAN Martin</v>
      </c>
      <c r="Z14" s="518"/>
      <c r="AA14" s="64">
        <v>11.183</v>
      </c>
      <c r="AB14" s="513"/>
      <c r="AC14" s="510"/>
      <c r="AD14" s="64"/>
      <c r="AE14" s="64"/>
      <c r="AF14" s="513"/>
      <c r="AG14" s="510"/>
      <c r="AH14" s="64"/>
      <c r="AI14" s="513"/>
      <c r="AJ14" s="510"/>
      <c r="AK14" s="64"/>
      <c r="AL14" s="513"/>
      <c r="AM14" s="510"/>
      <c r="AN14" s="66"/>
    </row>
    <row r="15" spans="1:42" s="49" customFormat="1" ht="15.75" customHeight="1" thickBot="1">
      <c r="A15" s="88">
        <v>5</v>
      </c>
      <c r="B15" s="86">
        <v>20</v>
      </c>
      <c r="C15" s="87">
        <v>10007073506</v>
      </c>
      <c r="D15" s="86" t="s">
        <v>162</v>
      </c>
      <c r="E15" s="86" t="s">
        <v>163</v>
      </c>
      <c r="F15" s="159" t="s">
        <v>164</v>
      </c>
      <c r="G15" s="85" t="s">
        <v>165</v>
      </c>
      <c r="H15" s="85" t="s">
        <v>161</v>
      </c>
      <c r="I15" s="36"/>
      <c r="J15" s="88">
        <v>5</v>
      </c>
      <c r="K15" s="86">
        <v>24</v>
      </c>
      <c r="L15" s="87">
        <v>10007772108</v>
      </c>
      <c r="M15" s="86" t="s">
        <v>166</v>
      </c>
      <c r="N15" s="86" t="s">
        <v>227</v>
      </c>
      <c r="O15" s="159" t="s">
        <v>221</v>
      </c>
      <c r="P15" s="85" t="s">
        <v>169</v>
      </c>
      <c r="Q15" s="85" t="s">
        <v>161</v>
      </c>
      <c r="R15" s="319">
        <v>1.2151620370370372E-4</v>
      </c>
      <c r="S15" s="35"/>
      <c r="V15" s="516" t="str">
        <f>CONCATENATE(K20,"  ",M20," ",N20)</f>
        <v>74  WAGNER Robin</v>
      </c>
      <c r="W15" s="519"/>
      <c r="X15" s="63"/>
      <c r="Y15" s="516" t="str">
        <f>CONCATENATE(K19,"  ",M19," ",N19)</f>
        <v>59  RAJKOVSKI Patrik</v>
      </c>
      <c r="Z15" s="517"/>
      <c r="AA15" s="65"/>
      <c r="AB15" s="511"/>
      <c r="AC15" s="512"/>
      <c r="AD15" s="101"/>
      <c r="AE15" s="105"/>
      <c r="AF15" s="511"/>
      <c r="AG15" s="512"/>
      <c r="AH15" s="65"/>
      <c r="AI15" s="511"/>
      <c r="AJ15" s="512"/>
      <c r="AK15" s="65"/>
      <c r="AL15" s="511"/>
      <c r="AM15" s="512"/>
      <c r="AN15" s="69"/>
    </row>
    <row r="16" spans="1:42" s="49" customFormat="1" ht="15.75" customHeight="1">
      <c r="A16" s="88">
        <v>6</v>
      </c>
      <c r="B16" s="86">
        <v>79</v>
      </c>
      <c r="C16" s="87">
        <v>10006898300</v>
      </c>
      <c r="D16" s="86" t="s">
        <v>230</v>
      </c>
      <c r="E16" s="86" t="s">
        <v>211</v>
      </c>
      <c r="F16" s="159" t="s">
        <v>231</v>
      </c>
      <c r="G16" s="85" t="s">
        <v>232</v>
      </c>
      <c r="H16" s="85" t="s">
        <v>161</v>
      </c>
      <c r="I16" s="36"/>
      <c r="J16" s="88">
        <v>6</v>
      </c>
      <c r="K16" s="86">
        <v>73</v>
      </c>
      <c r="L16" s="87">
        <v>10008950858</v>
      </c>
      <c r="M16" s="86" t="s">
        <v>200</v>
      </c>
      <c r="N16" s="86" t="s">
        <v>201</v>
      </c>
      <c r="O16" s="159" t="s">
        <v>134</v>
      </c>
      <c r="P16" s="85" t="s">
        <v>214</v>
      </c>
      <c r="Q16" s="85" t="s">
        <v>161</v>
      </c>
      <c r="R16" s="31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99"/>
    </row>
    <row r="17" spans="1:40" s="49" customFormat="1" ht="15.75" customHeight="1">
      <c r="A17" s="88">
        <v>7</v>
      </c>
      <c r="B17" s="86">
        <v>78</v>
      </c>
      <c r="C17" s="87">
        <v>10050887493</v>
      </c>
      <c r="D17" s="86" t="s">
        <v>219</v>
      </c>
      <c r="E17" s="86" t="s">
        <v>205</v>
      </c>
      <c r="F17" s="159" t="s">
        <v>220</v>
      </c>
      <c r="G17" s="85" t="s">
        <v>234</v>
      </c>
      <c r="H17" s="85" t="s">
        <v>161</v>
      </c>
      <c r="I17" s="36"/>
      <c r="J17" s="88">
        <v>7</v>
      </c>
      <c r="K17" s="86">
        <v>79</v>
      </c>
      <c r="L17" s="87">
        <v>10006898300</v>
      </c>
      <c r="M17" s="86" t="s">
        <v>230</v>
      </c>
      <c r="N17" s="86" t="s">
        <v>211</v>
      </c>
      <c r="O17" s="159" t="s">
        <v>231</v>
      </c>
      <c r="P17" s="85" t="s">
        <v>232</v>
      </c>
      <c r="Q17" s="85" t="s">
        <v>161</v>
      </c>
      <c r="R17" s="319">
        <v>1.2228009259259258E-4</v>
      </c>
      <c r="S17" s="35"/>
      <c r="AB17" s="163" t="s">
        <v>97</v>
      </c>
      <c r="AC17" s="158"/>
      <c r="AD17" s="164" t="s">
        <v>23</v>
      </c>
      <c r="AE17" s="164"/>
      <c r="AF17" s="166" t="s">
        <v>98</v>
      </c>
      <c r="AG17" s="158"/>
      <c r="AH17" s="164" t="s">
        <v>23</v>
      </c>
      <c r="AI17" s="166" t="s">
        <v>99</v>
      </c>
      <c r="AJ17" s="165"/>
      <c r="AK17" s="164" t="s">
        <v>23</v>
      </c>
      <c r="AL17" s="166" t="s">
        <v>12</v>
      </c>
      <c r="AM17" s="167"/>
      <c r="AN17" s="168" t="s">
        <v>23</v>
      </c>
    </row>
    <row r="18" spans="1:40" s="49" customFormat="1" ht="15.75" customHeight="1">
      <c r="A18" s="88">
        <v>8</v>
      </c>
      <c r="B18" s="86">
        <v>24</v>
      </c>
      <c r="C18" s="87">
        <v>10007772108</v>
      </c>
      <c r="D18" s="86" t="s">
        <v>166</v>
      </c>
      <c r="E18" s="86" t="s">
        <v>227</v>
      </c>
      <c r="F18" s="159" t="s">
        <v>221</v>
      </c>
      <c r="G18" s="85" t="s">
        <v>169</v>
      </c>
      <c r="H18" s="85" t="s">
        <v>161</v>
      </c>
      <c r="I18" s="36"/>
      <c r="J18" s="88">
        <v>8</v>
      </c>
      <c r="K18" s="86">
        <v>68</v>
      </c>
      <c r="L18" s="87">
        <v>10010166590</v>
      </c>
      <c r="M18" s="86" t="s">
        <v>189</v>
      </c>
      <c r="N18" s="86" t="s">
        <v>190</v>
      </c>
      <c r="O18" s="159" t="s">
        <v>134</v>
      </c>
      <c r="P18" s="85" t="s">
        <v>214</v>
      </c>
      <c r="Q18" s="85" t="s">
        <v>161</v>
      </c>
      <c r="R18" s="319">
        <v>1.2246527777777776E-4</v>
      </c>
      <c r="S18" s="35"/>
      <c r="AB18" s="529" t="str">
        <f>V11</f>
        <v>69  FANTA Jiří</v>
      </c>
      <c r="AC18" s="530"/>
      <c r="AD18" s="411">
        <v>11.11</v>
      </c>
      <c r="AE18" s="272"/>
      <c r="AF18" s="529" t="str">
        <f>Y10</f>
        <v>20  SZALONTAY Sándor</v>
      </c>
      <c r="AG18" s="521"/>
      <c r="AH18" s="411">
        <v>11.478999999999999</v>
      </c>
      <c r="AI18" s="529" t="str">
        <f>AB10</f>
        <v>16  VYNOKUROV Andrii</v>
      </c>
      <c r="AJ18" s="521"/>
      <c r="AK18" s="412">
        <v>11.481999999999999</v>
      </c>
      <c r="AL18" s="529" t="str">
        <f>AF10</f>
        <v>72  KELEMEN Pavel</v>
      </c>
      <c r="AM18" s="521"/>
      <c r="AN18" s="413">
        <v>11.327999999999999</v>
      </c>
    </row>
    <row r="19" spans="1:40" s="49" customFormat="1" ht="15.75" customHeight="1">
      <c r="A19" s="88">
        <v>9</v>
      </c>
      <c r="B19" s="86">
        <v>25</v>
      </c>
      <c r="C19" s="87">
        <v>10007271546</v>
      </c>
      <c r="D19" s="86" t="s">
        <v>170</v>
      </c>
      <c r="E19" s="86" t="s">
        <v>228</v>
      </c>
      <c r="F19" s="159" t="s">
        <v>221</v>
      </c>
      <c r="G19" s="85" t="s">
        <v>169</v>
      </c>
      <c r="H19" s="85" t="s">
        <v>161</v>
      </c>
      <c r="I19" s="36"/>
      <c r="J19" s="88">
        <v>9</v>
      </c>
      <c r="K19" s="86">
        <v>59</v>
      </c>
      <c r="L19" s="87">
        <v>10009176281</v>
      </c>
      <c r="M19" s="86" t="s">
        <v>186</v>
      </c>
      <c r="N19" s="86" t="s">
        <v>187</v>
      </c>
      <c r="O19" s="159" t="s">
        <v>188</v>
      </c>
      <c r="P19" s="85" t="s">
        <v>229</v>
      </c>
      <c r="Q19" s="85" t="s">
        <v>161</v>
      </c>
      <c r="R19" s="319">
        <v>1.2335648148148148E-4</v>
      </c>
      <c r="S19" s="35"/>
      <c r="AB19" s="522" t="str">
        <f>Y15</f>
        <v>59  RAJKOVSKI Patrik</v>
      </c>
      <c r="AC19" s="524"/>
      <c r="AD19" s="275"/>
      <c r="AE19" s="275"/>
      <c r="AF19" s="522" t="str">
        <f>V15</f>
        <v>74  WAGNER Robin</v>
      </c>
      <c r="AG19" s="523"/>
      <c r="AH19" s="275"/>
      <c r="AI19" s="522" t="str">
        <f>AL11</f>
        <v>31  JONAUSKAS Svajunas</v>
      </c>
      <c r="AJ19" s="523"/>
      <c r="AK19" s="276"/>
      <c r="AL19" s="522" t="str">
        <f>AI11</f>
        <v>28  CECI Luca</v>
      </c>
      <c r="AM19" s="523"/>
      <c r="AN19" s="277"/>
    </row>
    <row r="20" spans="1:40" s="49" customFormat="1" ht="15.75" customHeight="1" thickBot="1">
      <c r="A20" s="88">
        <v>10</v>
      </c>
      <c r="B20" s="86">
        <v>35</v>
      </c>
      <c r="C20" s="87">
        <v>10006379247</v>
      </c>
      <c r="D20" s="86" t="s">
        <v>222</v>
      </c>
      <c r="E20" s="86" t="s">
        <v>185</v>
      </c>
      <c r="F20" s="159" t="s">
        <v>216</v>
      </c>
      <c r="G20" s="85" t="s">
        <v>213</v>
      </c>
      <c r="H20" s="85" t="s">
        <v>161</v>
      </c>
      <c r="I20" s="36"/>
      <c r="J20" s="88">
        <v>10</v>
      </c>
      <c r="K20" s="86">
        <v>74</v>
      </c>
      <c r="L20" s="87">
        <v>10007294683</v>
      </c>
      <c r="M20" s="86" t="s">
        <v>202</v>
      </c>
      <c r="N20" s="86" t="s">
        <v>203</v>
      </c>
      <c r="O20" s="159" t="s">
        <v>134</v>
      </c>
      <c r="P20" s="85" t="s">
        <v>214</v>
      </c>
      <c r="Q20" s="85" t="s">
        <v>161</v>
      </c>
      <c r="R20" s="31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 t="s">
        <v>592</v>
      </c>
      <c r="AK20" s="7"/>
      <c r="AL20" s="10"/>
      <c r="AM20" s="10"/>
      <c r="AN20" s="100"/>
    </row>
    <row r="21" spans="1:40" s="49" customFormat="1" ht="15.75" customHeight="1">
      <c r="A21" s="88">
        <v>11</v>
      </c>
      <c r="B21" s="86">
        <v>33</v>
      </c>
      <c r="C21" s="87">
        <v>10010732628</v>
      </c>
      <c r="D21" s="86" t="s">
        <v>223</v>
      </c>
      <c r="E21" s="86" t="s">
        <v>179</v>
      </c>
      <c r="F21" s="159" t="s">
        <v>216</v>
      </c>
      <c r="G21" s="85" t="s">
        <v>213</v>
      </c>
      <c r="H21" s="85" t="s">
        <v>161</v>
      </c>
      <c r="I21" s="36"/>
      <c r="J21" s="88">
        <v>11</v>
      </c>
      <c r="K21" s="86">
        <v>31</v>
      </c>
      <c r="L21" s="87">
        <v>10009181032</v>
      </c>
      <c r="M21" s="86" t="s">
        <v>175</v>
      </c>
      <c r="N21" s="86" t="s">
        <v>176</v>
      </c>
      <c r="O21" s="159" t="s">
        <v>177</v>
      </c>
      <c r="P21" s="85"/>
      <c r="Q21" s="85" t="s">
        <v>161</v>
      </c>
      <c r="R21" s="31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0" s="49" customFormat="1" ht="15.75" customHeight="1">
      <c r="A22" s="88">
        <v>12</v>
      </c>
      <c r="B22" s="86">
        <v>34</v>
      </c>
      <c r="C22" s="87">
        <v>10009090702</v>
      </c>
      <c r="D22" s="86" t="s">
        <v>224</v>
      </c>
      <c r="E22" s="86" t="s">
        <v>183</v>
      </c>
      <c r="F22" s="159" t="s">
        <v>216</v>
      </c>
      <c r="G22" s="85" t="s">
        <v>213</v>
      </c>
      <c r="H22" s="85" t="s">
        <v>161</v>
      </c>
      <c r="I22" s="36"/>
      <c r="J22" s="88">
        <v>12</v>
      </c>
      <c r="K22" s="86">
        <v>28</v>
      </c>
      <c r="L22" s="87">
        <v>10006108051</v>
      </c>
      <c r="M22" s="86" t="s">
        <v>172</v>
      </c>
      <c r="N22" s="86" t="s">
        <v>173</v>
      </c>
      <c r="O22" s="159" t="s">
        <v>215</v>
      </c>
      <c r="P22" s="85" t="s">
        <v>91</v>
      </c>
      <c r="Q22" s="85" t="s">
        <v>161</v>
      </c>
      <c r="R22" s="319">
        <v>1.2384259259259258E-4</v>
      </c>
      <c r="S22" s="35"/>
      <c r="V22" s="70" t="s">
        <v>9</v>
      </c>
      <c r="W22" s="10"/>
      <c r="X22" s="7" t="s">
        <v>23</v>
      </c>
      <c r="Y22" s="71" t="s">
        <v>10</v>
      </c>
      <c r="Z22" s="10"/>
      <c r="AA22" s="7" t="s">
        <v>23</v>
      </c>
      <c r="AB22" s="71" t="s">
        <v>11</v>
      </c>
      <c r="AC22" s="11"/>
      <c r="AD22" s="7" t="s">
        <v>23</v>
      </c>
      <c r="AE22" s="7"/>
      <c r="AF22" s="71" t="s">
        <v>12</v>
      </c>
      <c r="AG22" s="12"/>
      <c r="AH22" s="68" t="s">
        <v>23</v>
      </c>
      <c r="AI22" s="10"/>
      <c r="AJ22" s="10"/>
      <c r="AK22" s="7"/>
    </row>
    <row r="23" spans="1:40" s="49" customFormat="1" ht="15.75" customHeight="1">
      <c r="A23" s="88">
        <v>13</v>
      </c>
      <c r="B23" s="86">
        <v>68</v>
      </c>
      <c r="C23" s="87">
        <v>10010166590</v>
      </c>
      <c r="D23" s="86" t="s">
        <v>189</v>
      </c>
      <c r="E23" s="86" t="s">
        <v>190</v>
      </c>
      <c r="F23" s="159" t="s">
        <v>134</v>
      </c>
      <c r="G23" s="85" t="s">
        <v>214</v>
      </c>
      <c r="H23" s="85" t="s">
        <v>161</v>
      </c>
      <c r="I23" s="36"/>
      <c r="J23" s="88">
        <v>13</v>
      </c>
      <c r="K23" s="86">
        <v>35</v>
      </c>
      <c r="L23" s="87">
        <v>10006379247</v>
      </c>
      <c r="M23" s="86" t="s">
        <v>222</v>
      </c>
      <c r="N23" s="86" t="s">
        <v>185</v>
      </c>
      <c r="O23" s="159" t="s">
        <v>216</v>
      </c>
      <c r="P23" s="85" t="s">
        <v>213</v>
      </c>
      <c r="Q23" s="85" t="s">
        <v>161</v>
      </c>
      <c r="R23" s="319">
        <v>1.2423611111111112E-4</v>
      </c>
      <c r="S23" s="35"/>
      <c r="V23" s="520" t="str">
        <f>V10</f>
        <v>78  BOS Theo</v>
      </c>
      <c r="W23" s="530"/>
      <c r="X23" s="419">
        <v>10.788</v>
      </c>
      <c r="Y23" s="522" t="str">
        <f>Y11</f>
        <v>25  SHURSHIN Nikita</v>
      </c>
      <c r="Z23" s="523"/>
      <c r="AA23" s="272"/>
      <c r="AB23" s="529" t="str">
        <f>AB11</f>
        <v>34  TURKOV Ivan</v>
      </c>
      <c r="AC23" s="521"/>
      <c r="AD23" s="418">
        <v>11.531000000000001</v>
      </c>
      <c r="AE23" s="273"/>
      <c r="AF23" s="529" t="str">
        <f>AF11</f>
        <v>35  EILERS Joachim</v>
      </c>
      <c r="AG23" s="521"/>
      <c r="AH23" s="417">
        <v>10.603</v>
      </c>
      <c r="AI23" s="10"/>
      <c r="AJ23" s="10"/>
      <c r="AK23" s="7"/>
    </row>
    <row r="24" spans="1:40" s="49" customFormat="1" ht="15.75" customHeight="1">
      <c r="A24" s="88">
        <v>14</v>
      </c>
      <c r="B24" s="86">
        <v>71</v>
      </c>
      <c r="C24" s="87">
        <v>10010166691</v>
      </c>
      <c r="D24" s="86" t="s">
        <v>196</v>
      </c>
      <c r="E24" s="86" t="s">
        <v>225</v>
      </c>
      <c r="F24" s="159" t="s">
        <v>134</v>
      </c>
      <c r="G24" s="85" t="s">
        <v>214</v>
      </c>
      <c r="H24" s="85" t="s">
        <v>161</v>
      </c>
      <c r="I24" s="36"/>
      <c r="J24" s="88">
        <v>14</v>
      </c>
      <c r="K24" s="86">
        <v>34</v>
      </c>
      <c r="L24" s="87">
        <v>10009090702</v>
      </c>
      <c r="M24" s="86" t="s">
        <v>224</v>
      </c>
      <c r="N24" s="86" t="s">
        <v>183</v>
      </c>
      <c r="O24" s="159" t="s">
        <v>216</v>
      </c>
      <c r="P24" s="85" t="s">
        <v>213</v>
      </c>
      <c r="Q24" s="85" t="s">
        <v>161</v>
      </c>
      <c r="R24" s="319">
        <v>1.2454861111111111E-4</v>
      </c>
      <c r="S24" s="35"/>
      <c r="V24" s="531" t="str">
        <f>AL18</f>
        <v>72  KELEMEN Pavel</v>
      </c>
      <c r="W24" s="524"/>
      <c r="X24" s="272"/>
      <c r="Y24" s="529" t="str">
        <f>AI18</f>
        <v>16  VYNOKUROV Andrii</v>
      </c>
      <c r="Z24" s="521"/>
      <c r="AA24" s="419">
        <v>10.763</v>
      </c>
      <c r="AB24" s="522" t="str">
        <f>AF18</f>
        <v>20  SZALONTAY Sándor</v>
      </c>
      <c r="AC24" s="523"/>
      <c r="AD24" s="273"/>
      <c r="AE24" s="273"/>
      <c r="AF24" s="522" t="str">
        <f>AB18</f>
        <v>69  FANTA Jiří</v>
      </c>
      <c r="AG24" s="523"/>
      <c r="AH24" s="279"/>
      <c r="AI24" s="10"/>
      <c r="AJ24" s="10"/>
      <c r="AK24" s="7"/>
    </row>
    <row r="25" spans="1:40" s="49" customFormat="1" ht="15.75" customHeight="1">
      <c r="A25" s="88">
        <v>15</v>
      </c>
      <c r="B25" s="86">
        <v>69</v>
      </c>
      <c r="C25" s="87">
        <v>10009175574</v>
      </c>
      <c r="D25" s="86" t="s">
        <v>193</v>
      </c>
      <c r="E25" s="86" t="s">
        <v>194</v>
      </c>
      <c r="F25" s="159" t="s">
        <v>134</v>
      </c>
      <c r="G25" s="85" t="s">
        <v>214</v>
      </c>
      <c r="H25" s="85" t="s">
        <v>161</v>
      </c>
      <c r="I25" s="36"/>
      <c r="J25" s="88">
        <v>15</v>
      </c>
      <c r="K25" s="86">
        <v>25</v>
      </c>
      <c r="L25" s="87">
        <v>10007271546</v>
      </c>
      <c r="M25" s="86" t="s">
        <v>170</v>
      </c>
      <c r="N25" s="86" t="s">
        <v>228</v>
      </c>
      <c r="O25" s="159" t="s">
        <v>221</v>
      </c>
      <c r="P25" s="85" t="s">
        <v>169</v>
      </c>
      <c r="Q25" s="85" t="s">
        <v>161</v>
      </c>
      <c r="R25" s="319">
        <v>1.2488425925925924E-4</v>
      </c>
      <c r="S25" s="35"/>
      <c r="V25" s="70" t="s">
        <v>101</v>
      </c>
      <c r="W25" s="10"/>
      <c r="X25" s="7"/>
      <c r="Y25" s="71" t="s">
        <v>102</v>
      </c>
      <c r="Z25" s="10"/>
      <c r="AA25" s="7"/>
      <c r="AB25" s="10"/>
      <c r="AC25" s="11"/>
      <c r="AD25" s="7"/>
      <c r="AE25" s="7"/>
      <c r="AF25" s="10"/>
      <c r="AG25" s="12"/>
      <c r="AH25" s="68"/>
      <c r="AI25" s="10"/>
      <c r="AJ25" s="10"/>
      <c r="AK25" s="7"/>
    </row>
    <row r="26" spans="1:40" s="49" customFormat="1" ht="15.75" customHeight="1">
      <c r="A26" s="88">
        <v>16</v>
      </c>
      <c r="B26" s="86">
        <v>70</v>
      </c>
      <c r="C26" s="87">
        <v>10009718572</v>
      </c>
      <c r="D26" s="86" t="s">
        <v>195</v>
      </c>
      <c r="E26" s="86" t="s">
        <v>194</v>
      </c>
      <c r="F26" s="159" t="s">
        <v>134</v>
      </c>
      <c r="G26" s="85" t="s">
        <v>214</v>
      </c>
      <c r="H26" s="85" t="s">
        <v>161</v>
      </c>
      <c r="I26" s="36"/>
      <c r="J26" s="88">
        <v>16</v>
      </c>
      <c r="K26" s="86">
        <v>69</v>
      </c>
      <c r="L26" s="87">
        <v>10009175574</v>
      </c>
      <c r="M26" s="86" t="s">
        <v>193</v>
      </c>
      <c r="N26" s="86" t="s">
        <v>194</v>
      </c>
      <c r="O26" s="159" t="s">
        <v>134</v>
      </c>
      <c r="P26" s="85" t="s">
        <v>214</v>
      </c>
      <c r="Q26" s="85" t="s">
        <v>161</v>
      </c>
      <c r="R26" s="319">
        <v>1.2503472222222224E-4</v>
      </c>
      <c r="S26" s="35"/>
      <c r="V26" s="520" t="str">
        <f>AI10</f>
        <v>24  DUBCHENKO Alexandr</v>
      </c>
      <c r="W26" s="530"/>
      <c r="X26" s="411">
        <v>11.13</v>
      </c>
      <c r="Y26" s="529" t="str">
        <f>AL10</f>
        <v>73  SOJKA David</v>
      </c>
      <c r="Z26" s="521"/>
      <c r="AA26" s="7">
        <v>11.27</v>
      </c>
      <c r="AB26" s="73"/>
      <c r="AC26" s="73"/>
      <c r="AD26" s="8"/>
      <c r="AE26" s="8"/>
      <c r="AF26" s="73"/>
      <c r="AG26" s="73"/>
      <c r="AH26" s="25"/>
      <c r="AI26" s="10"/>
      <c r="AJ26" s="10"/>
      <c r="AK26" s="7"/>
    </row>
    <row r="27" spans="1:40" s="49" customFormat="1" ht="15.75" customHeight="1" thickBot="1">
      <c r="A27" s="88">
        <v>17</v>
      </c>
      <c r="B27" s="86">
        <v>73</v>
      </c>
      <c r="C27" s="87">
        <v>10008950858</v>
      </c>
      <c r="D27" s="86" t="s">
        <v>200</v>
      </c>
      <c r="E27" s="86" t="s">
        <v>201</v>
      </c>
      <c r="F27" s="159" t="s">
        <v>134</v>
      </c>
      <c r="G27" s="85" t="s">
        <v>214</v>
      </c>
      <c r="H27" s="85" t="s">
        <v>161</v>
      </c>
      <c r="I27" s="36"/>
      <c r="J27" s="88">
        <v>17</v>
      </c>
      <c r="K27" s="86">
        <v>33</v>
      </c>
      <c r="L27" s="87">
        <v>10010732628</v>
      </c>
      <c r="M27" s="86" t="s">
        <v>223</v>
      </c>
      <c r="N27" s="86" t="s">
        <v>179</v>
      </c>
      <c r="O27" s="159" t="s">
        <v>216</v>
      </c>
      <c r="P27" s="85" t="s">
        <v>213</v>
      </c>
      <c r="Q27" s="85" t="s">
        <v>161</v>
      </c>
      <c r="R27" s="319">
        <v>1.2767361111111112E-4</v>
      </c>
      <c r="S27" s="35"/>
      <c r="V27" s="532" t="str">
        <f>Y14</f>
        <v>68  ČECHMAN Martin</v>
      </c>
      <c r="W27" s="533"/>
      <c r="X27" s="280"/>
      <c r="Y27" s="534" t="str">
        <f>V14</f>
        <v>79  OLIVA Lewis</v>
      </c>
      <c r="Z27" s="535"/>
      <c r="AA27" s="26"/>
      <c r="AB27" s="75"/>
      <c r="AC27" s="75"/>
      <c r="AD27" s="27"/>
      <c r="AE27" s="27"/>
      <c r="AF27" s="75"/>
      <c r="AG27" s="75"/>
      <c r="AH27" s="28"/>
      <c r="AI27" s="10"/>
      <c r="AJ27" s="10"/>
      <c r="AK27" s="7"/>
      <c r="AL27" s="10"/>
      <c r="AM27" s="10"/>
      <c r="AN27" s="100"/>
    </row>
    <row r="28" spans="1:40" s="49" customFormat="1" ht="15.75" customHeight="1" thickBot="1">
      <c r="A28" s="88">
        <v>18</v>
      </c>
      <c r="B28" s="86">
        <v>74</v>
      </c>
      <c r="C28" s="87">
        <v>10007294683</v>
      </c>
      <c r="D28" s="86" t="s">
        <v>202</v>
      </c>
      <c r="E28" s="86" t="s">
        <v>203</v>
      </c>
      <c r="F28" s="159" t="s">
        <v>134</v>
      </c>
      <c r="G28" s="85" t="s">
        <v>214</v>
      </c>
      <c r="H28" s="85" t="s">
        <v>161</v>
      </c>
      <c r="I28" s="36"/>
      <c r="J28" s="88">
        <v>18</v>
      </c>
      <c r="K28" s="86">
        <v>71</v>
      </c>
      <c r="L28" s="87">
        <v>10010166691</v>
      </c>
      <c r="M28" s="86" t="s">
        <v>196</v>
      </c>
      <c r="N28" s="86" t="s">
        <v>225</v>
      </c>
      <c r="O28" s="159" t="s">
        <v>134</v>
      </c>
      <c r="P28" s="85" t="s">
        <v>214</v>
      </c>
      <c r="Q28" s="85" t="s">
        <v>161</v>
      </c>
      <c r="R28" s="31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175" t="s">
        <v>103</v>
      </c>
      <c r="AM28" s="176"/>
      <c r="AN28" s="177" t="s">
        <v>24</v>
      </c>
    </row>
    <row r="29" spans="1:40" s="49" customFormat="1" ht="15.75" customHeight="1">
      <c r="A29" s="88">
        <v>19</v>
      </c>
      <c r="B29" s="86">
        <v>72</v>
      </c>
      <c r="C29" s="87">
        <v>10006422895</v>
      </c>
      <c r="D29" s="86" t="s">
        <v>198</v>
      </c>
      <c r="E29" s="86" t="s">
        <v>199</v>
      </c>
      <c r="F29" s="159" t="s">
        <v>134</v>
      </c>
      <c r="G29" s="85" t="s">
        <v>214</v>
      </c>
      <c r="H29" s="85" t="s">
        <v>161</v>
      </c>
      <c r="I29" s="36"/>
      <c r="J29" s="88">
        <v>19</v>
      </c>
      <c r="K29" s="86">
        <v>70</v>
      </c>
      <c r="L29" s="87">
        <v>10009718572</v>
      </c>
      <c r="M29" s="86" t="s">
        <v>195</v>
      </c>
      <c r="N29" s="86" t="s">
        <v>194</v>
      </c>
      <c r="O29" s="159" t="s">
        <v>134</v>
      </c>
      <c r="P29" s="85" t="s">
        <v>214</v>
      </c>
      <c r="Q29" s="85" t="s">
        <v>161</v>
      </c>
      <c r="R29" s="31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531" t="s">
        <v>615</v>
      </c>
      <c r="AM29" s="523"/>
      <c r="AN29" s="433">
        <v>9</v>
      </c>
    </row>
    <row r="30" spans="1:40" s="49" customFormat="1" ht="15.75" customHeight="1">
      <c r="A30" s="88">
        <v>20</v>
      </c>
      <c r="B30" s="86">
        <v>16</v>
      </c>
      <c r="C30" s="87">
        <v>10002418415</v>
      </c>
      <c r="D30" s="86" t="s">
        <v>226</v>
      </c>
      <c r="E30" s="86" t="s">
        <v>153</v>
      </c>
      <c r="F30" s="159" t="s">
        <v>156</v>
      </c>
      <c r="G30" s="85" t="s">
        <v>233</v>
      </c>
      <c r="H30" s="85" t="s">
        <v>161</v>
      </c>
      <c r="I30" s="36"/>
      <c r="J30" s="88">
        <v>20</v>
      </c>
      <c r="K30" s="86">
        <v>17</v>
      </c>
      <c r="L30" s="87">
        <v>10006319633</v>
      </c>
      <c r="M30" s="86" t="s">
        <v>158</v>
      </c>
      <c r="N30" s="86" t="s">
        <v>159</v>
      </c>
      <c r="O30" s="159" t="s">
        <v>160</v>
      </c>
      <c r="P30" s="85" t="s">
        <v>235</v>
      </c>
      <c r="Q30" s="85" t="s">
        <v>161</v>
      </c>
      <c r="R30" s="319">
        <v>1.3150462962962961E-4</v>
      </c>
      <c r="S30" s="35"/>
      <c r="V30" s="70" t="s">
        <v>9</v>
      </c>
      <c r="W30" s="10" t="s">
        <v>24</v>
      </c>
      <c r="X30" s="118" t="s">
        <v>23</v>
      </c>
      <c r="Y30" s="71" t="s">
        <v>17</v>
      </c>
      <c r="Z30" s="10" t="s">
        <v>24</v>
      </c>
      <c r="AA30" s="119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531" t="s">
        <v>613</v>
      </c>
      <c r="AM30" s="523"/>
      <c r="AN30" s="433">
        <v>10</v>
      </c>
    </row>
    <row r="31" spans="1:40" s="49" customFormat="1" ht="15.75" customHeight="1">
      <c r="A31" s="40"/>
      <c r="B31" s="39"/>
      <c r="C31" s="486"/>
      <c r="D31" s="486"/>
      <c r="E31" s="72"/>
      <c r="F31" s="72"/>
      <c r="G31" s="39"/>
      <c r="H31" s="39"/>
      <c r="I31" s="36"/>
      <c r="J31" s="40"/>
      <c r="K31" s="39"/>
      <c r="L31" s="486"/>
      <c r="M31" s="486"/>
      <c r="N31" s="72"/>
      <c r="O31" s="72"/>
      <c r="P31" s="39"/>
      <c r="Q31" s="39"/>
      <c r="R31" s="39"/>
      <c r="S31" s="35"/>
      <c r="V31" s="420" t="str">
        <f>V24</f>
        <v>72  KELEMEN Pavel</v>
      </c>
      <c r="W31" s="427">
        <v>2</v>
      </c>
      <c r="X31" s="272"/>
      <c r="Y31" s="420" t="str">
        <f>Y23</f>
        <v>25  SHURSHIN Nikita</v>
      </c>
      <c r="Z31" s="427">
        <v>3</v>
      </c>
      <c r="AA31" s="416"/>
      <c r="AB31" s="73"/>
      <c r="AC31" s="74"/>
      <c r="AD31" s="8"/>
      <c r="AE31" s="8"/>
      <c r="AF31" s="73"/>
      <c r="AG31" s="74"/>
      <c r="AH31" s="76"/>
      <c r="AI31" s="10"/>
      <c r="AJ31" s="10"/>
      <c r="AK31" s="7"/>
      <c r="AL31" s="531" t="s">
        <v>614</v>
      </c>
      <c r="AM31" s="523"/>
      <c r="AN31" s="433">
        <v>11</v>
      </c>
    </row>
    <row r="32" spans="1:40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421" t="str">
        <f>AF24</f>
        <v>69  FANTA Jiří</v>
      </c>
      <c r="W32" s="427">
        <v>3</v>
      </c>
      <c r="X32" s="272"/>
      <c r="Y32" s="420" t="str">
        <f>AB24</f>
        <v>20  SZALONTAY Sándor</v>
      </c>
      <c r="Z32" s="427">
        <v>2</v>
      </c>
      <c r="AA32" s="429"/>
      <c r="AB32" s="73"/>
      <c r="AC32" s="74"/>
      <c r="AD32" s="8"/>
      <c r="AE32" s="8"/>
      <c r="AF32" s="73"/>
      <c r="AG32" s="74"/>
      <c r="AH32" s="76"/>
      <c r="AI32" s="10"/>
      <c r="AJ32" s="10"/>
      <c r="AK32" s="7"/>
      <c r="AL32" s="531" t="s">
        <v>616</v>
      </c>
      <c r="AM32" s="523"/>
      <c r="AN32" s="433">
        <v>12</v>
      </c>
    </row>
    <row r="33" spans="1:42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426" t="str">
        <f>Y27</f>
        <v>79  OLIVA Lewis</v>
      </c>
      <c r="W33" s="428">
        <v>1</v>
      </c>
      <c r="X33" s="432">
        <v>11.723000000000001</v>
      </c>
      <c r="Y33" s="431" t="str">
        <f>V27</f>
        <v>68  ČECHMAN Martin</v>
      </c>
      <c r="Z33" s="427">
        <v>1</v>
      </c>
      <c r="AA33" s="430">
        <v>11.109</v>
      </c>
      <c r="AB33" s="73"/>
      <c r="AC33" s="74"/>
      <c r="AD33" s="8"/>
      <c r="AE33" s="8"/>
      <c r="AF33" s="73"/>
      <c r="AG33" s="74"/>
      <c r="AH33" s="76"/>
      <c r="AI33" s="10"/>
      <c r="AJ33" s="10"/>
      <c r="AK33" s="7"/>
      <c r="AL33" s="22"/>
      <c r="AM33" s="178" t="s">
        <v>23</v>
      </c>
      <c r="AN33" s="434">
        <v>11.106</v>
      </c>
    </row>
    <row r="34" spans="1:42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2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62" t="s">
        <v>19</v>
      </c>
      <c r="W35" s="17"/>
      <c r="X35" s="18"/>
      <c r="Y35" s="109"/>
      <c r="Z35" s="109"/>
      <c r="AA35" s="115"/>
      <c r="AB35" s="17"/>
      <c r="AC35" s="17"/>
      <c r="AD35" s="18"/>
      <c r="AE35" s="109"/>
      <c r="AF35" s="109"/>
      <c r="AG35" s="110"/>
      <c r="AI35" s="10"/>
      <c r="AJ35" s="10"/>
      <c r="AK35" s="7"/>
      <c r="AL35" s="175" t="s">
        <v>20</v>
      </c>
      <c r="AM35" s="176"/>
      <c r="AN35" s="177" t="s">
        <v>24</v>
      </c>
    </row>
    <row r="36" spans="1:42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0" t="s">
        <v>9</v>
      </c>
      <c r="W36" s="10"/>
      <c r="X36" s="7" t="s">
        <v>23</v>
      </c>
      <c r="Y36" s="118" t="s">
        <v>23</v>
      </c>
      <c r="Z36" s="111"/>
      <c r="AA36" s="116"/>
      <c r="AB36" s="71" t="s">
        <v>10</v>
      </c>
      <c r="AC36" s="10"/>
      <c r="AD36" s="7" t="s">
        <v>23</v>
      </c>
      <c r="AE36" s="111"/>
      <c r="AF36" s="118" t="s">
        <v>23</v>
      </c>
      <c r="AG36" s="119" t="s">
        <v>23</v>
      </c>
      <c r="AI36" s="10"/>
      <c r="AJ36" s="10"/>
      <c r="AK36" s="7"/>
      <c r="AL36" s="495" t="str">
        <f>V43</f>
        <v>73  SOJKA David</v>
      </c>
      <c r="AM36" s="498"/>
      <c r="AN36" s="410">
        <v>5</v>
      </c>
      <c r="AO36" s="35"/>
    </row>
    <row r="37" spans="1:42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31" t="str">
        <f>V23</f>
        <v>78  BOS Theo</v>
      </c>
      <c r="W37" s="536"/>
      <c r="X37" s="272"/>
      <c r="Y37" s="290"/>
      <c r="Z37" s="291"/>
      <c r="AA37" s="292"/>
      <c r="AB37" s="537" t="str">
        <f>Y24</f>
        <v>16  VYNOKUROV Andrii</v>
      </c>
      <c r="AC37" s="523"/>
      <c r="AD37" s="7"/>
      <c r="AE37" s="111"/>
      <c r="AF37" s="118"/>
      <c r="AG37" s="119"/>
      <c r="AI37" s="10"/>
      <c r="AJ37" s="10"/>
      <c r="AK37" s="7"/>
      <c r="AL37" s="495" t="str">
        <f>V37</f>
        <v>78  BOS Theo</v>
      </c>
      <c r="AM37" s="498"/>
      <c r="AN37" s="410">
        <v>7</v>
      </c>
      <c r="AO37" s="35"/>
      <c r="AP37" s="35"/>
    </row>
    <row r="38" spans="1:42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31" t="str">
        <f>Y33</f>
        <v>68  ČECHMAN Martin</v>
      </c>
      <c r="W38" s="536"/>
      <c r="X38" s="272"/>
      <c r="Y38" s="293"/>
      <c r="Z38" s="291"/>
      <c r="AA38" s="292"/>
      <c r="AB38" s="541" t="str">
        <f>V33</f>
        <v>79  OLIVA Lewis</v>
      </c>
      <c r="AC38" s="542"/>
      <c r="AD38" s="7"/>
      <c r="AE38" s="111"/>
      <c r="AF38" s="111"/>
      <c r="AG38" s="112"/>
      <c r="AI38" s="10"/>
      <c r="AJ38" s="10"/>
      <c r="AK38" s="7"/>
      <c r="AL38" s="495" t="str">
        <f>AB37</f>
        <v>16  VYNOKUROV Andrii</v>
      </c>
      <c r="AM38" s="498"/>
      <c r="AN38" s="410">
        <v>6</v>
      </c>
      <c r="AO38" s="35"/>
      <c r="AP38" s="35"/>
    </row>
    <row r="39" spans="1:42" ht="13.5" customHeight="1">
      <c r="T39" s="77"/>
      <c r="V39" s="169"/>
      <c r="W39" s="170"/>
      <c r="X39" s="170"/>
      <c r="Y39" s="170"/>
      <c r="Z39" s="170"/>
      <c r="AA39" s="171"/>
      <c r="AB39" s="170"/>
      <c r="AC39" s="170"/>
      <c r="AD39" s="113"/>
      <c r="AE39" s="113"/>
      <c r="AF39" s="113"/>
      <c r="AG39" s="114"/>
      <c r="AI39" s="10"/>
      <c r="AJ39" s="10"/>
      <c r="AK39" s="7"/>
      <c r="AL39" s="495" t="str">
        <f>AB43</f>
        <v>24  DUBCHENKO Alexandr</v>
      </c>
      <c r="AM39" s="498"/>
      <c r="AN39" s="410">
        <v>8</v>
      </c>
    </row>
    <row r="40" spans="1:42" ht="14.25" customHeight="1" thickBot="1">
      <c r="P40" s="37"/>
      <c r="Q40" s="37"/>
      <c r="V40" s="20"/>
      <c r="W40" s="11"/>
      <c r="X40" s="8"/>
      <c r="Y40" s="171"/>
      <c r="Z40" s="171"/>
      <c r="AA40" s="172"/>
      <c r="AB40" s="12"/>
      <c r="AC40" s="12"/>
      <c r="AD40" s="1"/>
      <c r="AE40" s="1"/>
      <c r="AF40" s="1"/>
      <c r="AG40" s="106"/>
      <c r="AL40" s="22"/>
      <c r="AM40" s="178" t="s">
        <v>23</v>
      </c>
      <c r="AN40" s="179"/>
    </row>
    <row r="41" spans="1:42" ht="11.25" customHeight="1">
      <c r="P41" s="37"/>
      <c r="Q41" s="37"/>
      <c r="V41" s="70" t="s">
        <v>11</v>
      </c>
      <c r="W41" s="11"/>
      <c r="X41" s="7" t="s">
        <v>23</v>
      </c>
      <c r="Y41" s="118" t="s">
        <v>23</v>
      </c>
      <c r="Z41" s="120" t="s">
        <v>23</v>
      </c>
      <c r="AA41" s="173"/>
      <c r="AB41" s="71" t="s">
        <v>12</v>
      </c>
      <c r="AC41" s="12"/>
      <c r="AD41" s="7" t="s">
        <v>23</v>
      </c>
      <c r="AE41" s="1"/>
      <c r="AF41" s="118" t="s">
        <v>23</v>
      </c>
      <c r="AG41" s="106"/>
    </row>
    <row r="42" spans="1:42">
      <c r="P42" s="37"/>
      <c r="Q42" s="37"/>
      <c r="V42" s="531" t="str">
        <f>AB23</f>
        <v>34  TURKOV Ivan</v>
      </c>
      <c r="W42" s="523"/>
      <c r="X42" s="273"/>
      <c r="Y42" s="290"/>
      <c r="Z42" s="294"/>
      <c r="AA42" s="295"/>
      <c r="AB42" s="537" t="str">
        <f>AF23</f>
        <v>35  EILERS Joachim</v>
      </c>
      <c r="AC42" s="523"/>
      <c r="AD42" s="8"/>
      <c r="AE42" s="1"/>
      <c r="AF42" s="118"/>
      <c r="AG42" s="106"/>
    </row>
    <row r="43" spans="1:42" ht="13.5" thickBot="1">
      <c r="P43" s="37"/>
      <c r="Q43" s="37"/>
      <c r="V43" s="532" t="str">
        <f>Y26</f>
        <v>73  SOJKA David</v>
      </c>
      <c r="W43" s="535"/>
      <c r="X43" s="296"/>
      <c r="Y43" s="297"/>
      <c r="Z43" s="298"/>
      <c r="AA43" s="299"/>
      <c r="AB43" s="540" t="str">
        <f>V26</f>
        <v>24  DUBCHENKO Alexandr</v>
      </c>
      <c r="AC43" s="535"/>
      <c r="AD43" s="107"/>
      <c r="AE43" s="107"/>
      <c r="AF43" s="107"/>
      <c r="AG43" s="108"/>
    </row>
    <row r="44" spans="1:42" ht="13.5" thickBot="1">
      <c r="P44" s="37"/>
      <c r="Q44" s="37"/>
    </row>
    <row r="45" spans="1:42" ht="20.25">
      <c r="P45" s="37"/>
      <c r="Q45" s="37"/>
      <c r="V45" s="162" t="s">
        <v>21</v>
      </c>
      <c r="W45" s="17"/>
      <c r="X45" s="18"/>
      <c r="Y45" s="17"/>
      <c r="Z45" s="17"/>
      <c r="AA45" s="18"/>
      <c r="AB45" s="17"/>
      <c r="AC45" s="19"/>
      <c r="AD45" s="102"/>
      <c r="AF45" s="500" t="s">
        <v>22</v>
      </c>
      <c r="AG45" s="501"/>
      <c r="AH45" s="501"/>
      <c r="AI45" s="501"/>
      <c r="AJ45" s="501"/>
      <c r="AK45" s="501"/>
      <c r="AL45" s="501"/>
      <c r="AM45" s="501"/>
      <c r="AN45" s="502"/>
    </row>
    <row r="46" spans="1:42" ht="20.25">
      <c r="P46" s="37"/>
      <c r="Q46" s="37"/>
      <c r="V46" s="70" t="s">
        <v>35</v>
      </c>
      <c r="W46" s="10"/>
      <c r="X46" s="7" t="s">
        <v>23</v>
      </c>
      <c r="Y46" s="71" t="s">
        <v>36</v>
      </c>
      <c r="Z46" s="10"/>
      <c r="AA46" s="7" t="s">
        <v>23</v>
      </c>
      <c r="AB46" s="71" t="s">
        <v>37</v>
      </c>
      <c r="AC46" s="11"/>
      <c r="AD46" s="68" t="s">
        <v>23</v>
      </c>
      <c r="AF46" s="70" t="s">
        <v>106</v>
      </c>
      <c r="AG46" s="10"/>
      <c r="AH46" s="7" t="s">
        <v>23</v>
      </c>
      <c r="AI46" s="71" t="s">
        <v>10</v>
      </c>
      <c r="AJ46" s="10"/>
      <c r="AK46" s="7" t="s">
        <v>23</v>
      </c>
      <c r="AL46" s="71" t="s">
        <v>11</v>
      </c>
      <c r="AM46" s="11"/>
      <c r="AN46" s="68" t="s">
        <v>23</v>
      </c>
    </row>
    <row r="47" spans="1:42">
      <c r="P47" s="37"/>
      <c r="Q47" s="37"/>
      <c r="V47" s="495" t="str">
        <f>V38</f>
        <v>68  ČECHMAN Martin</v>
      </c>
      <c r="W47" s="496"/>
      <c r="X47" s="272"/>
      <c r="Y47" s="497"/>
      <c r="Z47" s="496"/>
      <c r="AA47" s="272"/>
      <c r="AB47" s="497"/>
      <c r="AC47" s="496"/>
      <c r="AD47" s="300"/>
      <c r="AE47" s="301"/>
      <c r="AF47" s="495"/>
      <c r="AG47" s="498"/>
      <c r="AH47" s="272"/>
      <c r="AI47" s="497"/>
      <c r="AJ47" s="498"/>
      <c r="AK47" s="272"/>
      <c r="AL47" s="497"/>
      <c r="AM47" s="498"/>
      <c r="AN47" s="13"/>
    </row>
    <row r="48" spans="1:42">
      <c r="P48" s="37"/>
      <c r="Q48" s="37"/>
      <c r="V48" s="495" t="str">
        <f>AB42</f>
        <v>35  EILERS Joachim</v>
      </c>
      <c r="W48" s="496"/>
      <c r="X48" s="272"/>
      <c r="Y48" s="497"/>
      <c r="Z48" s="496"/>
      <c r="AA48" s="272"/>
      <c r="AB48" s="497"/>
      <c r="AC48" s="496"/>
      <c r="AD48" s="300"/>
      <c r="AE48" s="301"/>
      <c r="AF48" s="495"/>
      <c r="AG48" s="498"/>
      <c r="AH48" s="272"/>
      <c r="AI48" s="497"/>
      <c r="AJ48" s="498"/>
      <c r="AK48" s="272"/>
      <c r="AL48" s="497"/>
      <c r="AM48" s="498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3"/>
      <c r="AE49" s="174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0" t="s">
        <v>38</v>
      </c>
      <c r="W50" s="10"/>
      <c r="X50" s="7" t="s">
        <v>23</v>
      </c>
      <c r="Y50" s="71" t="s">
        <v>39</v>
      </c>
      <c r="Z50" s="10"/>
      <c r="AA50" s="7" t="s">
        <v>23</v>
      </c>
      <c r="AB50" s="71" t="s">
        <v>40</v>
      </c>
      <c r="AC50" s="11"/>
      <c r="AD50" s="68" t="s">
        <v>23</v>
      </c>
      <c r="AE50" s="174"/>
      <c r="AF50" s="70" t="s">
        <v>107</v>
      </c>
      <c r="AG50" s="10"/>
      <c r="AH50" s="7" t="s">
        <v>23</v>
      </c>
      <c r="AI50" s="71" t="s">
        <v>10</v>
      </c>
      <c r="AJ50" s="10"/>
      <c r="AK50" s="7" t="s">
        <v>23</v>
      </c>
      <c r="AL50" s="71" t="s">
        <v>11</v>
      </c>
      <c r="AM50" s="11"/>
      <c r="AN50" s="68" t="s">
        <v>23</v>
      </c>
    </row>
    <row r="51" spans="22:40">
      <c r="V51" s="495" t="str">
        <f>V42</f>
        <v>34  TURKOV Ivan</v>
      </c>
      <c r="W51" s="496"/>
      <c r="X51" s="272"/>
      <c r="Y51" s="497"/>
      <c r="Z51" s="496"/>
      <c r="AA51" s="272"/>
      <c r="AB51" s="497"/>
      <c r="AC51" s="496"/>
      <c r="AD51" s="278"/>
      <c r="AE51" s="301"/>
      <c r="AF51" s="495"/>
      <c r="AG51" s="498"/>
      <c r="AH51" s="272"/>
      <c r="AI51" s="497"/>
      <c r="AJ51" s="498"/>
      <c r="AK51" s="272"/>
      <c r="AL51" s="497"/>
      <c r="AM51" s="498"/>
      <c r="AN51" s="302"/>
    </row>
    <row r="52" spans="22:40" ht="13.5" thickBot="1">
      <c r="V52" s="491" t="str">
        <f>AB38</f>
        <v>79  OLIVA Lewis</v>
      </c>
      <c r="W52" s="492"/>
      <c r="X52" s="280"/>
      <c r="Y52" s="493"/>
      <c r="Z52" s="492"/>
      <c r="AA52" s="280"/>
      <c r="AB52" s="493"/>
      <c r="AC52" s="492"/>
      <c r="AD52" s="303"/>
      <c r="AE52" s="301"/>
      <c r="AF52" s="491"/>
      <c r="AG52" s="494"/>
      <c r="AH52" s="280"/>
      <c r="AI52" s="493"/>
      <c r="AJ52" s="494"/>
      <c r="AK52" s="280"/>
      <c r="AL52" s="493"/>
      <c r="AM52" s="494"/>
      <c r="AN52" s="304"/>
    </row>
  </sheetData>
  <mergeCells count="94">
    <mergeCell ref="AL52:AM52"/>
    <mergeCell ref="V52:W52"/>
    <mergeCell ref="Y52:Z52"/>
    <mergeCell ref="AB52:AC52"/>
    <mergeCell ref="AF52:AG52"/>
    <mergeCell ref="AI52:AJ52"/>
    <mergeCell ref="AL48:AM48"/>
    <mergeCell ref="V51:W51"/>
    <mergeCell ref="Y51:Z51"/>
    <mergeCell ref="AB51:AC51"/>
    <mergeCell ref="AF51:AG51"/>
    <mergeCell ref="AI51:AJ51"/>
    <mergeCell ref="AL51:AM51"/>
    <mergeCell ref="V48:W48"/>
    <mergeCell ref="Y48:Z48"/>
    <mergeCell ref="AB48:AC48"/>
    <mergeCell ref="AF48:AG48"/>
    <mergeCell ref="AI48:AJ48"/>
    <mergeCell ref="AF45:AN45"/>
    <mergeCell ref="V47:W47"/>
    <mergeCell ref="Y47:Z47"/>
    <mergeCell ref="AB47:AC47"/>
    <mergeCell ref="AF47:AG47"/>
    <mergeCell ref="AI47:AJ47"/>
    <mergeCell ref="AL47:AM47"/>
    <mergeCell ref="AL39:AM39"/>
    <mergeCell ref="V42:W42"/>
    <mergeCell ref="AB42:AC42"/>
    <mergeCell ref="V43:W43"/>
    <mergeCell ref="AB43:AC43"/>
    <mergeCell ref="AL36:AM36"/>
    <mergeCell ref="V37:W37"/>
    <mergeCell ref="AB37:AC37"/>
    <mergeCell ref="AL37:AM37"/>
    <mergeCell ref="V38:W38"/>
    <mergeCell ref="AB38:AC38"/>
    <mergeCell ref="AL38:AM38"/>
    <mergeCell ref="AL31:AM31"/>
    <mergeCell ref="C31:D31"/>
    <mergeCell ref="L31:M31"/>
    <mergeCell ref="AL29:AM29"/>
    <mergeCell ref="AL32:AM32"/>
    <mergeCell ref="V23:W23"/>
    <mergeCell ref="Y23:Z23"/>
    <mergeCell ref="AB23:AC23"/>
    <mergeCell ref="AF23:AG23"/>
    <mergeCell ref="V24:W24"/>
    <mergeCell ref="V26:W26"/>
    <mergeCell ref="Y26:Z26"/>
    <mergeCell ref="V27:W27"/>
    <mergeCell ref="Y27:Z27"/>
    <mergeCell ref="AL30:AM30"/>
    <mergeCell ref="Y24:Z24"/>
    <mergeCell ref="AB24:AC24"/>
    <mergeCell ref="AF24:AG24"/>
    <mergeCell ref="AB18:AC18"/>
    <mergeCell ref="AF18:AG18"/>
    <mergeCell ref="AL18:AM18"/>
    <mergeCell ref="AB19:AC19"/>
    <mergeCell ref="AF19:AG19"/>
    <mergeCell ref="AI19:AJ19"/>
    <mergeCell ref="AL19:AM19"/>
    <mergeCell ref="AI18:AJ18"/>
    <mergeCell ref="AL15:AM15"/>
    <mergeCell ref="V14:W14"/>
    <mergeCell ref="Y14:Z14"/>
    <mergeCell ref="AB14:AC14"/>
    <mergeCell ref="AF14:AG14"/>
    <mergeCell ref="AI14:AJ14"/>
    <mergeCell ref="AL14:AM14"/>
    <mergeCell ref="V15:W15"/>
    <mergeCell ref="Y15:Z15"/>
    <mergeCell ref="AB15:AC15"/>
    <mergeCell ref="AF15:AG15"/>
    <mergeCell ref="AI15:AJ15"/>
    <mergeCell ref="AI10:AJ10"/>
    <mergeCell ref="AL10:AM10"/>
    <mergeCell ref="V11:W11"/>
    <mergeCell ref="Y11:Z11"/>
    <mergeCell ref="AB11:AC11"/>
    <mergeCell ref="AF11:AG11"/>
    <mergeCell ref="AI11:AJ11"/>
    <mergeCell ref="AL11:AM11"/>
    <mergeCell ref="A9:S9"/>
    <mergeCell ref="V10:W10"/>
    <mergeCell ref="Y10:Z10"/>
    <mergeCell ref="AB10:AC10"/>
    <mergeCell ref="AF10:AG10"/>
    <mergeCell ref="A1:S1"/>
    <mergeCell ref="V1:AN1"/>
    <mergeCell ref="C2:R2"/>
    <mergeCell ref="X2:AM2"/>
    <mergeCell ref="A4:S4"/>
    <mergeCell ref="V4:AN4"/>
  </mergeCells>
  <printOptions horizontalCentered="1"/>
  <pageMargins left="0.27559055118110198" right="0.196850393700787" top="0.39370078740157499" bottom="0.27559055118110198" header="0.23622047244094499" footer="0.23622047244094499"/>
  <pageSetup paperSize="9" scale="65" orientation="landscape" r:id="rId1"/>
  <headerFooter alignWithMargins="0"/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AS52"/>
  <sheetViews>
    <sheetView view="pageBreakPreview" topLeftCell="U1" zoomScale="60" zoomScaleNormal="70" workbookViewId="0">
      <selection activeCell="AN3" sqref="AN3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45" width="2.28515625" style="35" customWidth="1"/>
    <col min="46" max="16384" width="9.140625" style="35"/>
  </cols>
  <sheetData>
    <row r="1" spans="1:45" ht="38.2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V1" s="487" t="s">
        <v>49</v>
      </c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</row>
    <row r="2" spans="1:45" s="49" customFormat="1" ht="26.25" customHeight="1">
      <c r="A2" s="58"/>
      <c r="B2" s="58"/>
      <c r="C2" s="488" t="str">
        <f>CTR!B3</f>
        <v>Memorial Otmar Malecek 2017   -   International track cycling race UCI Class I.</v>
      </c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57" t="s">
        <v>48</v>
      </c>
      <c r="V2" s="58"/>
      <c r="W2" s="58"/>
      <c r="X2" s="488" t="str">
        <f>CTR!B3</f>
        <v>Memorial Otmar Malecek 2017   -   International track cycling race UCI Class I.</v>
      </c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57" t="str">
        <f>CONCATENATE("Com.no.: 9/",((CTR!$B$1)))</f>
        <v>Com.no.: 9/46</v>
      </c>
    </row>
    <row r="3" spans="1:45" ht="12.75" customHeight="1">
      <c r="A3" s="56" t="str">
        <f>CTR!B2</f>
        <v>Datum / Date: 24.-25. 08. 2017</v>
      </c>
      <c r="B3" s="56"/>
      <c r="C3" s="36"/>
      <c r="D3" s="36"/>
      <c r="E3" s="38"/>
      <c r="F3" s="38"/>
      <c r="S3" s="55" t="s">
        <v>50</v>
      </c>
      <c r="V3" s="56" t="str">
        <f>CTR!B2</f>
        <v>Datum / Date: 24.-25. 08. 2017</v>
      </c>
      <c r="W3" s="56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5" t="s">
        <v>50</v>
      </c>
    </row>
    <row r="4" spans="1:45" ht="21.75" customHeight="1">
      <c r="A4" s="489" t="s">
        <v>47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V4" s="489" t="s">
        <v>47</v>
      </c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</row>
    <row r="5" spans="1:45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5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3"/>
      <c r="J6" s="53" t="s">
        <v>46</v>
      </c>
      <c r="K6" s="53" t="s">
        <v>45</v>
      </c>
      <c r="L6" s="53" t="s">
        <v>127</v>
      </c>
      <c r="M6" s="53" t="s">
        <v>135</v>
      </c>
      <c r="N6" s="53" t="s">
        <v>137</v>
      </c>
      <c r="O6" s="53" t="s">
        <v>133</v>
      </c>
      <c r="P6" s="53" t="s">
        <v>44</v>
      </c>
      <c r="Q6" s="53"/>
      <c r="R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  <c r="AI6" s="53"/>
      <c r="AJ6" s="53"/>
      <c r="AK6" s="53"/>
      <c r="AL6" s="53"/>
      <c r="AM6" s="53"/>
      <c r="AN6" s="53"/>
    </row>
    <row r="7" spans="1:45" ht="13.5" thickBot="1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1"/>
      <c r="J7" s="51" t="s">
        <v>43</v>
      </c>
      <c r="K7" s="51" t="s">
        <v>42</v>
      </c>
      <c r="L7" s="51" t="s">
        <v>127</v>
      </c>
      <c r="M7" s="51" t="s">
        <v>136</v>
      </c>
      <c r="N7" s="51" t="s">
        <v>138</v>
      </c>
      <c r="O7" s="51" t="s">
        <v>133</v>
      </c>
      <c r="P7" s="51" t="s">
        <v>26</v>
      </c>
      <c r="Q7" s="51"/>
      <c r="R7" s="51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5" ht="7.5" customHeight="1" thickBot="1">
      <c r="V8" s="93" t="s">
        <v>8</v>
      </c>
      <c r="W8" s="94"/>
      <c r="X8" s="95"/>
      <c r="Y8" s="95"/>
      <c r="Z8" s="95"/>
      <c r="AA8" s="95"/>
      <c r="AB8" s="95"/>
      <c r="AC8" s="96"/>
      <c r="AD8" s="96"/>
      <c r="AE8" s="96"/>
      <c r="AF8" s="95"/>
      <c r="AG8" s="95"/>
      <c r="AH8" s="97"/>
      <c r="AI8" s="94"/>
      <c r="AJ8" s="94"/>
      <c r="AK8" s="94"/>
      <c r="AL8" s="95"/>
      <c r="AM8" s="95"/>
      <c r="AN8" s="98"/>
    </row>
    <row r="9" spans="1:45" ht="28.5">
      <c r="A9" s="490" t="s">
        <v>58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5" ht="25.5" customHeight="1">
      <c r="A10" s="50"/>
      <c r="B10" s="91" t="s">
        <v>57</v>
      </c>
      <c r="C10" s="50"/>
      <c r="D10" s="50"/>
      <c r="E10" s="50"/>
      <c r="F10" s="50"/>
      <c r="G10" s="50"/>
      <c r="H10" s="50"/>
      <c r="J10" s="50"/>
      <c r="K10" s="91" t="s">
        <v>56</v>
      </c>
      <c r="L10" s="50"/>
      <c r="M10" s="50"/>
      <c r="N10" s="50"/>
      <c r="O10" s="50"/>
      <c r="P10" s="90"/>
      <c r="Q10" s="90"/>
      <c r="R10" s="89" t="s">
        <v>55</v>
      </c>
      <c r="T10" s="49"/>
      <c r="V10" s="514" t="str">
        <f>CONCATENATE(K11,"  ",M11," ",N11)</f>
        <v>78  BOS Theo</v>
      </c>
      <c r="W10" s="515"/>
      <c r="X10" s="64">
        <v>10.707000000000001</v>
      </c>
      <c r="Y10" s="516" t="str">
        <f>CONCATENATE(K12,"  ",M12," ",N12)</f>
        <v>20  SZALONTAY Sándor</v>
      </c>
      <c r="Z10" s="517"/>
      <c r="AA10" s="64"/>
      <c r="AB10" s="516" t="str">
        <f>CONCATENATE(K13,"  ",M13," ",N13)</f>
        <v>16  VYNOKUROV Andrii</v>
      </c>
      <c r="AC10" s="517"/>
      <c r="AD10" s="64"/>
      <c r="AE10" s="64"/>
      <c r="AF10" s="516" t="str">
        <f>CONCATENATE(K14,"  ",M14," ",N14)</f>
        <v>72  KELEMEN Pavel</v>
      </c>
      <c r="AG10" s="517"/>
      <c r="AH10" s="64"/>
      <c r="AI10" s="514" t="str">
        <f>CONCATENATE(K15,"  ",M15," ",N15)</f>
        <v>24  DUBCHENKO Alexandr</v>
      </c>
      <c r="AJ10" s="518"/>
      <c r="AK10" s="64">
        <v>11.332000000000001</v>
      </c>
      <c r="AL10" s="514" t="str">
        <f>CONCATENATE(K16,"  ",M16," ",N16)</f>
        <v>73  SOJKA David</v>
      </c>
      <c r="AM10" s="518"/>
      <c r="AN10" s="66">
        <v>11.298</v>
      </c>
      <c r="AO10" s="49"/>
      <c r="AP10" s="49"/>
      <c r="AS10" s="77"/>
    </row>
    <row r="11" spans="1:45" s="49" customFormat="1" ht="15.75" customHeight="1">
      <c r="A11" s="88">
        <v>1</v>
      </c>
      <c r="B11" s="86">
        <v>31</v>
      </c>
      <c r="C11" s="87">
        <v>10009181032</v>
      </c>
      <c r="D11" s="86" t="s">
        <v>175</v>
      </c>
      <c r="E11" s="86" t="s">
        <v>176</v>
      </c>
      <c r="F11" s="159" t="s">
        <v>177</v>
      </c>
      <c r="G11" s="85"/>
      <c r="H11" s="85" t="s">
        <v>161</v>
      </c>
      <c r="I11" s="36"/>
      <c r="J11" s="88">
        <v>1</v>
      </c>
      <c r="K11" s="86">
        <v>78</v>
      </c>
      <c r="L11" s="87">
        <v>10050887493</v>
      </c>
      <c r="M11" s="86" t="s">
        <v>219</v>
      </c>
      <c r="N11" s="86" t="s">
        <v>205</v>
      </c>
      <c r="O11" s="159" t="s">
        <v>220</v>
      </c>
      <c r="P11" s="85" t="s">
        <v>234</v>
      </c>
      <c r="Q11" s="85" t="s">
        <v>161</v>
      </c>
      <c r="R11" s="319">
        <v>1.1957175925925926E-4</v>
      </c>
      <c r="S11" s="35"/>
      <c r="V11" s="516" t="str">
        <f>CONCATENATE(K26,"  ",M26," ",N26)</f>
        <v>69  FANTA Jiří</v>
      </c>
      <c r="W11" s="519"/>
      <c r="X11" s="63"/>
      <c r="Y11" s="514" t="str">
        <f>CONCATENATE(K25,"  ",M25," ",N25)</f>
        <v>25  SHURSHIN Nikita</v>
      </c>
      <c r="Z11" s="518"/>
      <c r="AA11" s="63">
        <v>11.018000000000001</v>
      </c>
      <c r="AB11" s="520" t="str">
        <f>CONCATENATE(K24,"  ",M24," ",N24)</f>
        <v>34  TURKOV Ivan</v>
      </c>
      <c r="AC11" s="521"/>
      <c r="AD11" s="63">
        <v>11.917999999999999</v>
      </c>
      <c r="AE11" s="63"/>
      <c r="AF11" s="514" t="str">
        <f>CONCATENATE(K23,"  ",M23," ",N23)</f>
        <v>35  EILERS Joachim</v>
      </c>
      <c r="AG11" s="518"/>
      <c r="AH11" s="63">
        <v>11.37</v>
      </c>
      <c r="AI11" s="516" t="str">
        <f>CONCATENATE(K22,"  ",M22," ",N22)</f>
        <v>28  CECI Luca</v>
      </c>
      <c r="AJ11" s="517"/>
      <c r="AK11" s="63"/>
      <c r="AL11" s="516" t="str">
        <f>CONCATENATE(K21,"  ",M21," ",N21)</f>
        <v>31  JONAUSKAS Svajunas</v>
      </c>
      <c r="AM11" s="517"/>
      <c r="AN11" s="67"/>
      <c r="AS11" s="77"/>
    </row>
    <row r="12" spans="1:45" s="49" customFormat="1" ht="15.75" customHeight="1">
      <c r="A12" s="88">
        <v>2</v>
      </c>
      <c r="B12" s="86">
        <v>28</v>
      </c>
      <c r="C12" s="87">
        <v>10006108051</v>
      </c>
      <c r="D12" s="86" t="s">
        <v>172</v>
      </c>
      <c r="E12" s="86" t="s">
        <v>173</v>
      </c>
      <c r="F12" s="159" t="s">
        <v>215</v>
      </c>
      <c r="G12" s="85" t="s">
        <v>91</v>
      </c>
      <c r="H12" s="85" t="s">
        <v>161</v>
      </c>
      <c r="I12" s="36"/>
      <c r="J12" s="88">
        <v>2</v>
      </c>
      <c r="K12" s="86">
        <v>20</v>
      </c>
      <c r="L12" s="87">
        <v>10007073506</v>
      </c>
      <c r="M12" s="86" t="s">
        <v>162</v>
      </c>
      <c r="N12" s="86" t="s">
        <v>163</v>
      </c>
      <c r="O12" s="159" t="s">
        <v>164</v>
      </c>
      <c r="P12" s="85" t="s">
        <v>165</v>
      </c>
      <c r="Q12" s="85" t="s">
        <v>161</v>
      </c>
      <c r="R12" s="31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68"/>
      <c r="AS12" s="77"/>
    </row>
    <row r="13" spans="1:45" s="49" customFormat="1" ht="15.75" customHeight="1">
      <c r="A13" s="88">
        <v>3</v>
      </c>
      <c r="B13" s="86">
        <v>59</v>
      </c>
      <c r="C13" s="87">
        <v>10009176281</v>
      </c>
      <c r="D13" s="86" t="s">
        <v>186</v>
      </c>
      <c r="E13" s="86" t="s">
        <v>187</v>
      </c>
      <c r="F13" s="159" t="s">
        <v>188</v>
      </c>
      <c r="G13" s="85" t="s">
        <v>229</v>
      </c>
      <c r="H13" s="85" t="s">
        <v>161</v>
      </c>
      <c r="I13" s="36"/>
      <c r="J13" s="88">
        <v>3</v>
      </c>
      <c r="K13" s="86">
        <v>16</v>
      </c>
      <c r="L13" s="87">
        <v>10002418415</v>
      </c>
      <c r="M13" s="86" t="s">
        <v>226</v>
      </c>
      <c r="N13" s="86" t="s">
        <v>153</v>
      </c>
      <c r="O13" s="159" t="s">
        <v>156</v>
      </c>
      <c r="P13" s="85" t="s">
        <v>233</v>
      </c>
      <c r="Q13" s="85" t="s">
        <v>161</v>
      </c>
      <c r="R13" s="31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1"/>
      <c r="AC13" s="11"/>
      <c r="AD13" s="7"/>
      <c r="AE13" s="7"/>
      <c r="AF13" s="71"/>
      <c r="AG13" s="12"/>
      <c r="AH13" s="7"/>
      <c r="AI13" s="71"/>
      <c r="AJ13" s="10"/>
      <c r="AK13" s="7"/>
      <c r="AL13" s="71"/>
      <c r="AM13" s="10"/>
      <c r="AN13" s="68"/>
      <c r="AS13" s="77"/>
    </row>
    <row r="14" spans="1:45" s="49" customFormat="1" ht="15.75" customHeight="1">
      <c r="A14" s="88">
        <v>4</v>
      </c>
      <c r="B14" s="86">
        <v>17</v>
      </c>
      <c r="C14" s="87">
        <v>10006319633</v>
      </c>
      <c r="D14" s="86" t="s">
        <v>158</v>
      </c>
      <c r="E14" s="86" t="s">
        <v>159</v>
      </c>
      <c r="F14" s="159" t="s">
        <v>160</v>
      </c>
      <c r="G14" s="85" t="s">
        <v>235</v>
      </c>
      <c r="H14" s="85" t="s">
        <v>161</v>
      </c>
      <c r="I14" s="36"/>
      <c r="J14" s="88">
        <v>4</v>
      </c>
      <c r="K14" s="86">
        <v>72</v>
      </c>
      <c r="L14" s="87">
        <v>10006422895</v>
      </c>
      <c r="M14" s="86" t="s">
        <v>198</v>
      </c>
      <c r="N14" s="86" t="s">
        <v>199</v>
      </c>
      <c r="O14" s="159" t="s">
        <v>134</v>
      </c>
      <c r="P14" s="85" t="s">
        <v>214</v>
      </c>
      <c r="Q14" s="85" t="s">
        <v>161</v>
      </c>
      <c r="R14" s="319">
        <v>1.2145833333333334E-4</v>
      </c>
      <c r="S14" s="35"/>
      <c r="V14" s="514" t="str">
        <f>CONCATENATE(K17,"  ",M17," ",N17)</f>
        <v>79  OLIVA Lewis</v>
      </c>
      <c r="W14" s="515"/>
      <c r="X14" s="64">
        <v>11.362</v>
      </c>
      <c r="Y14" s="514" t="str">
        <f>CONCATENATE(K18,"  ",M18," ",N18)</f>
        <v>68  ČECHMAN Martin</v>
      </c>
      <c r="Z14" s="518"/>
      <c r="AA14" s="64">
        <v>11.183</v>
      </c>
      <c r="AB14" s="513"/>
      <c r="AC14" s="510"/>
      <c r="AD14" s="64"/>
      <c r="AE14" s="64"/>
      <c r="AF14" s="513"/>
      <c r="AG14" s="510"/>
      <c r="AH14" s="64"/>
      <c r="AI14" s="513"/>
      <c r="AJ14" s="510"/>
      <c r="AK14" s="64"/>
      <c r="AL14" s="513"/>
      <c r="AM14" s="510"/>
      <c r="AN14" s="66"/>
      <c r="AS14" s="77"/>
    </row>
    <row r="15" spans="1:45" s="49" customFormat="1" ht="15.75" customHeight="1" thickBot="1">
      <c r="A15" s="88">
        <v>5</v>
      </c>
      <c r="B15" s="86">
        <v>20</v>
      </c>
      <c r="C15" s="87">
        <v>10007073506</v>
      </c>
      <c r="D15" s="86" t="s">
        <v>162</v>
      </c>
      <c r="E15" s="86" t="s">
        <v>163</v>
      </c>
      <c r="F15" s="159" t="s">
        <v>164</v>
      </c>
      <c r="G15" s="85" t="s">
        <v>165</v>
      </c>
      <c r="H15" s="85" t="s">
        <v>161</v>
      </c>
      <c r="I15" s="36"/>
      <c r="J15" s="88">
        <v>5</v>
      </c>
      <c r="K15" s="86">
        <v>24</v>
      </c>
      <c r="L15" s="87">
        <v>10007772108</v>
      </c>
      <c r="M15" s="86" t="s">
        <v>166</v>
      </c>
      <c r="N15" s="86" t="s">
        <v>227</v>
      </c>
      <c r="O15" s="159" t="s">
        <v>221</v>
      </c>
      <c r="P15" s="85" t="s">
        <v>169</v>
      </c>
      <c r="Q15" s="85" t="s">
        <v>161</v>
      </c>
      <c r="R15" s="319">
        <v>1.2151620370370372E-4</v>
      </c>
      <c r="S15" s="35"/>
      <c r="V15" s="516" t="str">
        <f>CONCATENATE(K20,"  ",M20," ",N20)</f>
        <v>74  WAGNER Robin</v>
      </c>
      <c r="W15" s="519"/>
      <c r="X15" s="63"/>
      <c r="Y15" s="516" t="str">
        <f>CONCATENATE(K19,"  ",M19," ",N19)</f>
        <v>59  RAJKOVSKI Patrik</v>
      </c>
      <c r="Z15" s="517"/>
      <c r="AA15" s="65"/>
      <c r="AB15" s="511"/>
      <c r="AC15" s="512"/>
      <c r="AD15" s="101"/>
      <c r="AE15" s="105"/>
      <c r="AF15" s="511"/>
      <c r="AG15" s="512"/>
      <c r="AH15" s="65"/>
      <c r="AI15" s="511"/>
      <c r="AJ15" s="512"/>
      <c r="AK15" s="65"/>
      <c r="AL15" s="511"/>
      <c r="AM15" s="512"/>
      <c r="AN15" s="69"/>
      <c r="AS15" s="77"/>
    </row>
    <row r="16" spans="1:45" s="49" customFormat="1" ht="15.75" customHeight="1">
      <c r="A16" s="88">
        <v>6</v>
      </c>
      <c r="B16" s="86">
        <v>79</v>
      </c>
      <c r="C16" s="87">
        <v>10006898300</v>
      </c>
      <c r="D16" s="86" t="s">
        <v>230</v>
      </c>
      <c r="E16" s="86" t="s">
        <v>211</v>
      </c>
      <c r="F16" s="159" t="s">
        <v>231</v>
      </c>
      <c r="G16" s="85" t="s">
        <v>232</v>
      </c>
      <c r="H16" s="85" t="s">
        <v>161</v>
      </c>
      <c r="I16" s="36"/>
      <c r="J16" s="88">
        <v>6</v>
      </c>
      <c r="K16" s="86">
        <v>73</v>
      </c>
      <c r="L16" s="87">
        <v>10008950858</v>
      </c>
      <c r="M16" s="86" t="s">
        <v>200</v>
      </c>
      <c r="N16" s="86" t="s">
        <v>201</v>
      </c>
      <c r="O16" s="159" t="s">
        <v>134</v>
      </c>
      <c r="P16" s="85" t="s">
        <v>214</v>
      </c>
      <c r="Q16" s="85" t="s">
        <v>161</v>
      </c>
      <c r="R16" s="31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99"/>
      <c r="AS16" s="77"/>
    </row>
    <row r="17" spans="1:45" s="49" customFormat="1" ht="15.75" customHeight="1">
      <c r="A17" s="88">
        <v>7</v>
      </c>
      <c r="B17" s="86">
        <v>78</v>
      </c>
      <c r="C17" s="87">
        <v>10050887493</v>
      </c>
      <c r="D17" s="86" t="s">
        <v>219</v>
      </c>
      <c r="E17" s="86" t="s">
        <v>205</v>
      </c>
      <c r="F17" s="159" t="s">
        <v>220</v>
      </c>
      <c r="G17" s="85" t="s">
        <v>234</v>
      </c>
      <c r="H17" s="85" t="s">
        <v>161</v>
      </c>
      <c r="I17" s="36"/>
      <c r="J17" s="88">
        <v>7</v>
      </c>
      <c r="K17" s="86">
        <v>79</v>
      </c>
      <c r="L17" s="87">
        <v>10006898300</v>
      </c>
      <c r="M17" s="86" t="s">
        <v>230</v>
      </c>
      <c r="N17" s="86" t="s">
        <v>211</v>
      </c>
      <c r="O17" s="159" t="s">
        <v>231</v>
      </c>
      <c r="P17" s="85" t="s">
        <v>232</v>
      </c>
      <c r="Q17" s="85" t="s">
        <v>161</v>
      </c>
      <c r="R17" s="319">
        <v>1.2228009259259258E-4</v>
      </c>
      <c r="S17" s="35"/>
      <c r="AB17" s="163" t="s">
        <v>97</v>
      </c>
      <c r="AC17" s="158"/>
      <c r="AD17" s="164" t="s">
        <v>23</v>
      </c>
      <c r="AE17" s="164"/>
      <c r="AF17" s="166" t="s">
        <v>98</v>
      </c>
      <c r="AG17" s="158"/>
      <c r="AH17" s="164" t="s">
        <v>23</v>
      </c>
      <c r="AI17" s="166" t="s">
        <v>99</v>
      </c>
      <c r="AJ17" s="165"/>
      <c r="AK17" s="164" t="s">
        <v>23</v>
      </c>
      <c r="AL17" s="166" t="s">
        <v>12</v>
      </c>
      <c r="AM17" s="167"/>
      <c r="AN17" s="168" t="s">
        <v>23</v>
      </c>
      <c r="AS17" s="77"/>
    </row>
    <row r="18" spans="1:45" s="49" customFormat="1" ht="15.75" customHeight="1">
      <c r="A18" s="88">
        <v>8</v>
      </c>
      <c r="B18" s="86">
        <v>24</v>
      </c>
      <c r="C18" s="87">
        <v>10007772108</v>
      </c>
      <c r="D18" s="86" t="s">
        <v>166</v>
      </c>
      <c r="E18" s="86" t="s">
        <v>227</v>
      </c>
      <c r="F18" s="159" t="s">
        <v>221</v>
      </c>
      <c r="G18" s="85" t="s">
        <v>169</v>
      </c>
      <c r="H18" s="85" t="s">
        <v>161</v>
      </c>
      <c r="I18" s="36"/>
      <c r="J18" s="88">
        <v>8</v>
      </c>
      <c r="K18" s="86">
        <v>68</v>
      </c>
      <c r="L18" s="87">
        <v>10010166590</v>
      </c>
      <c r="M18" s="86" t="s">
        <v>189</v>
      </c>
      <c r="N18" s="86" t="s">
        <v>190</v>
      </c>
      <c r="O18" s="159" t="s">
        <v>134</v>
      </c>
      <c r="P18" s="85" t="s">
        <v>214</v>
      </c>
      <c r="Q18" s="85" t="s">
        <v>161</v>
      </c>
      <c r="R18" s="319">
        <v>1.2246527777777776E-4</v>
      </c>
      <c r="S18" s="35"/>
      <c r="AB18" s="529" t="str">
        <f>V11</f>
        <v>69  FANTA Jiří</v>
      </c>
      <c r="AC18" s="530"/>
      <c r="AD18" s="411">
        <v>11.11</v>
      </c>
      <c r="AE18" s="272"/>
      <c r="AF18" s="529" t="str">
        <f>Y10</f>
        <v>20  SZALONTAY Sándor</v>
      </c>
      <c r="AG18" s="521"/>
      <c r="AH18" s="411">
        <v>11.478999999999999</v>
      </c>
      <c r="AI18" s="529" t="str">
        <f>AB10</f>
        <v>16  VYNOKUROV Andrii</v>
      </c>
      <c r="AJ18" s="521"/>
      <c r="AK18" s="412">
        <v>11.481999999999999</v>
      </c>
      <c r="AL18" s="529" t="str">
        <f>AF10</f>
        <v>72  KELEMEN Pavel</v>
      </c>
      <c r="AM18" s="521"/>
      <c r="AN18" s="413">
        <v>11.327999999999999</v>
      </c>
      <c r="AS18" s="77"/>
    </row>
    <row r="19" spans="1:45" s="49" customFormat="1" ht="15.75" customHeight="1">
      <c r="A19" s="88">
        <v>9</v>
      </c>
      <c r="B19" s="86">
        <v>25</v>
      </c>
      <c r="C19" s="87">
        <v>10007271546</v>
      </c>
      <c r="D19" s="86" t="s">
        <v>170</v>
      </c>
      <c r="E19" s="86" t="s">
        <v>228</v>
      </c>
      <c r="F19" s="159" t="s">
        <v>221</v>
      </c>
      <c r="G19" s="85" t="s">
        <v>169</v>
      </c>
      <c r="H19" s="85" t="s">
        <v>161</v>
      </c>
      <c r="I19" s="36"/>
      <c r="J19" s="88">
        <v>9</v>
      </c>
      <c r="K19" s="86">
        <v>59</v>
      </c>
      <c r="L19" s="87">
        <v>10009176281</v>
      </c>
      <c r="M19" s="86" t="s">
        <v>186</v>
      </c>
      <c r="N19" s="86" t="s">
        <v>187</v>
      </c>
      <c r="O19" s="159" t="s">
        <v>188</v>
      </c>
      <c r="P19" s="85" t="s">
        <v>229</v>
      </c>
      <c r="Q19" s="85" t="s">
        <v>161</v>
      </c>
      <c r="R19" s="319">
        <v>1.2335648148148148E-4</v>
      </c>
      <c r="S19" s="35"/>
      <c r="AB19" s="522" t="str">
        <f>Y15</f>
        <v>59  RAJKOVSKI Patrik</v>
      </c>
      <c r="AC19" s="524"/>
      <c r="AD19" s="275"/>
      <c r="AE19" s="275"/>
      <c r="AF19" s="522" t="str">
        <f>V15</f>
        <v>74  WAGNER Robin</v>
      </c>
      <c r="AG19" s="523"/>
      <c r="AH19" s="275"/>
      <c r="AI19" s="522" t="str">
        <f>AL11</f>
        <v>31  JONAUSKAS Svajunas</v>
      </c>
      <c r="AJ19" s="523"/>
      <c r="AK19" s="276"/>
      <c r="AL19" s="522" t="str">
        <f>AI11</f>
        <v>28  CECI Luca</v>
      </c>
      <c r="AM19" s="523"/>
      <c r="AN19" s="277"/>
      <c r="AS19" s="77"/>
    </row>
    <row r="20" spans="1:45" s="49" customFormat="1" ht="15.75" customHeight="1" thickBot="1">
      <c r="A20" s="88">
        <v>10</v>
      </c>
      <c r="B20" s="86">
        <v>35</v>
      </c>
      <c r="C20" s="87">
        <v>10006379247</v>
      </c>
      <c r="D20" s="86" t="s">
        <v>222</v>
      </c>
      <c r="E20" s="86" t="s">
        <v>185</v>
      </c>
      <c r="F20" s="159" t="s">
        <v>216</v>
      </c>
      <c r="G20" s="85" t="s">
        <v>213</v>
      </c>
      <c r="H20" s="85" t="s">
        <v>161</v>
      </c>
      <c r="I20" s="36"/>
      <c r="J20" s="88">
        <v>10</v>
      </c>
      <c r="K20" s="86">
        <v>74</v>
      </c>
      <c r="L20" s="87">
        <v>10007294683</v>
      </c>
      <c r="M20" s="86" t="s">
        <v>202</v>
      </c>
      <c r="N20" s="86" t="s">
        <v>203</v>
      </c>
      <c r="O20" s="159" t="s">
        <v>134</v>
      </c>
      <c r="P20" s="85" t="s">
        <v>214</v>
      </c>
      <c r="Q20" s="85" t="s">
        <v>161</v>
      </c>
      <c r="R20" s="31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 t="s">
        <v>592</v>
      </c>
      <c r="AK20" s="7"/>
      <c r="AL20" s="10"/>
      <c r="AM20" s="10"/>
      <c r="AN20" s="100"/>
    </row>
    <row r="21" spans="1:45" s="49" customFormat="1" ht="15.75" customHeight="1">
      <c r="A21" s="88">
        <v>11</v>
      </c>
      <c r="B21" s="86">
        <v>33</v>
      </c>
      <c r="C21" s="87">
        <v>10010732628</v>
      </c>
      <c r="D21" s="86" t="s">
        <v>223</v>
      </c>
      <c r="E21" s="86" t="s">
        <v>179</v>
      </c>
      <c r="F21" s="159" t="s">
        <v>216</v>
      </c>
      <c r="G21" s="85" t="s">
        <v>213</v>
      </c>
      <c r="H21" s="85" t="s">
        <v>161</v>
      </c>
      <c r="I21" s="36"/>
      <c r="J21" s="88">
        <v>11</v>
      </c>
      <c r="K21" s="86">
        <v>31</v>
      </c>
      <c r="L21" s="87">
        <v>10009181032</v>
      </c>
      <c r="M21" s="86" t="s">
        <v>175</v>
      </c>
      <c r="N21" s="86" t="s">
        <v>176</v>
      </c>
      <c r="O21" s="159" t="s">
        <v>177</v>
      </c>
      <c r="P21" s="85"/>
      <c r="Q21" s="85" t="s">
        <v>161</v>
      </c>
      <c r="R21" s="31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5" s="49" customFormat="1" ht="15.75" customHeight="1">
      <c r="A22" s="88">
        <v>12</v>
      </c>
      <c r="B22" s="86">
        <v>34</v>
      </c>
      <c r="C22" s="87">
        <v>10009090702</v>
      </c>
      <c r="D22" s="86" t="s">
        <v>224</v>
      </c>
      <c r="E22" s="86" t="s">
        <v>183</v>
      </c>
      <c r="F22" s="159" t="s">
        <v>216</v>
      </c>
      <c r="G22" s="85" t="s">
        <v>213</v>
      </c>
      <c r="H22" s="85" t="s">
        <v>161</v>
      </c>
      <c r="I22" s="36"/>
      <c r="J22" s="88">
        <v>12</v>
      </c>
      <c r="K22" s="86">
        <v>28</v>
      </c>
      <c r="L22" s="87">
        <v>10006108051</v>
      </c>
      <c r="M22" s="86" t="s">
        <v>172</v>
      </c>
      <c r="N22" s="86" t="s">
        <v>173</v>
      </c>
      <c r="O22" s="159" t="s">
        <v>215</v>
      </c>
      <c r="P22" s="85" t="s">
        <v>91</v>
      </c>
      <c r="Q22" s="85" t="s">
        <v>161</v>
      </c>
      <c r="R22" s="319">
        <v>1.2384259259259258E-4</v>
      </c>
      <c r="S22" s="35"/>
      <c r="V22" s="70" t="s">
        <v>9</v>
      </c>
      <c r="W22" s="10"/>
      <c r="X22" s="7" t="s">
        <v>23</v>
      </c>
      <c r="Y22" s="71" t="s">
        <v>10</v>
      </c>
      <c r="Z22" s="10"/>
      <c r="AA22" s="7" t="s">
        <v>23</v>
      </c>
      <c r="AB22" s="71" t="s">
        <v>11</v>
      </c>
      <c r="AC22" s="11"/>
      <c r="AD22" s="7" t="s">
        <v>23</v>
      </c>
      <c r="AE22" s="7"/>
      <c r="AF22" s="71" t="s">
        <v>12</v>
      </c>
      <c r="AG22" s="12"/>
      <c r="AH22" s="68" t="s">
        <v>23</v>
      </c>
      <c r="AI22" s="10"/>
      <c r="AJ22" s="10"/>
      <c r="AK22" s="7"/>
    </row>
    <row r="23" spans="1:45" s="49" customFormat="1" ht="15.75" customHeight="1">
      <c r="A23" s="88">
        <v>13</v>
      </c>
      <c r="B23" s="86">
        <v>68</v>
      </c>
      <c r="C23" s="87">
        <v>10010166590</v>
      </c>
      <c r="D23" s="86" t="s">
        <v>189</v>
      </c>
      <c r="E23" s="86" t="s">
        <v>190</v>
      </c>
      <c r="F23" s="159" t="s">
        <v>134</v>
      </c>
      <c r="G23" s="85" t="s">
        <v>214</v>
      </c>
      <c r="H23" s="85" t="s">
        <v>161</v>
      </c>
      <c r="I23" s="36"/>
      <c r="J23" s="88">
        <v>13</v>
      </c>
      <c r="K23" s="86">
        <v>35</v>
      </c>
      <c r="L23" s="87">
        <v>10006379247</v>
      </c>
      <c r="M23" s="86" t="s">
        <v>222</v>
      </c>
      <c r="N23" s="86" t="s">
        <v>185</v>
      </c>
      <c r="O23" s="159" t="s">
        <v>216</v>
      </c>
      <c r="P23" s="85" t="s">
        <v>213</v>
      </c>
      <c r="Q23" s="85" t="s">
        <v>161</v>
      </c>
      <c r="R23" s="319">
        <v>1.2423611111111112E-4</v>
      </c>
      <c r="S23" s="35"/>
      <c r="V23" s="520" t="str">
        <f>V10</f>
        <v>78  BOS Theo</v>
      </c>
      <c r="W23" s="530"/>
      <c r="X23" s="419">
        <v>10.788</v>
      </c>
      <c r="Y23" s="522" t="str">
        <f>Y11</f>
        <v>25  SHURSHIN Nikita</v>
      </c>
      <c r="Z23" s="523"/>
      <c r="AA23" s="272"/>
      <c r="AB23" s="529" t="str">
        <f>AB11</f>
        <v>34  TURKOV Ivan</v>
      </c>
      <c r="AC23" s="521"/>
      <c r="AD23" s="418">
        <v>11.531000000000001</v>
      </c>
      <c r="AE23" s="273"/>
      <c r="AF23" s="529" t="str">
        <f>AF11</f>
        <v>35  EILERS Joachim</v>
      </c>
      <c r="AG23" s="521"/>
      <c r="AH23" s="417">
        <v>10.603</v>
      </c>
      <c r="AI23" s="10"/>
      <c r="AJ23" s="10"/>
      <c r="AK23" s="7"/>
    </row>
    <row r="24" spans="1:45" s="49" customFormat="1" ht="15.75" customHeight="1">
      <c r="A24" s="88">
        <v>14</v>
      </c>
      <c r="B24" s="86">
        <v>71</v>
      </c>
      <c r="C24" s="87">
        <v>10010166691</v>
      </c>
      <c r="D24" s="86" t="s">
        <v>196</v>
      </c>
      <c r="E24" s="86" t="s">
        <v>225</v>
      </c>
      <c r="F24" s="159" t="s">
        <v>134</v>
      </c>
      <c r="G24" s="85" t="s">
        <v>214</v>
      </c>
      <c r="H24" s="85" t="s">
        <v>161</v>
      </c>
      <c r="I24" s="36"/>
      <c r="J24" s="88">
        <v>14</v>
      </c>
      <c r="K24" s="86">
        <v>34</v>
      </c>
      <c r="L24" s="87">
        <v>10009090702</v>
      </c>
      <c r="M24" s="86" t="s">
        <v>224</v>
      </c>
      <c r="N24" s="86" t="s">
        <v>183</v>
      </c>
      <c r="O24" s="159" t="s">
        <v>216</v>
      </c>
      <c r="P24" s="85" t="s">
        <v>213</v>
      </c>
      <c r="Q24" s="85" t="s">
        <v>161</v>
      </c>
      <c r="R24" s="319">
        <v>1.2454861111111111E-4</v>
      </c>
      <c r="S24" s="35"/>
      <c r="V24" s="531" t="str">
        <f>AL18</f>
        <v>72  KELEMEN Pavel</v>
      </c>
      <c r="W24" s="524"/>
      <c r="X24" s="272"/>
      <c r="Y24" s="529" t="str">
        <f>AI18</f>
        <v>16  VYNOKUROV Andrii</v>
      </c>
      <c r="Z24" s="521"/>
      <c r="AA24" s="419">
        <v>10.763</v>
      </c>
      <c r="AB24" s="522" t="str">
        <f>AF18</f>
        <v>20  SZALONTAY Sándor</v>
      </c>
      <c r="AC24" s="523"/>
      <c r="AD24" s="273"/>
      <c r="AE24" s="273"/>
      <c r="AF24" s="522" t="str">
        <f>AB18</f>
        <v>69  FANTA Jiří</v>
      </c>
      <c r="AG24" s="523"/>
      <c r="AH24" s="279"/>
      <c r="AI24" s="10"/>
      <c r="AJ24" s="10"/>
      <c r="AK24" s="7"/>
    </row>
    <row r="25" spans="1:45" s="49" customFormat="1" ht="15.75" customHeight="1">
      <c r="A25" s="88">
        <v>15</v>
      </c>
      <c r="B25" s="86">
        <v>69</v>
      </c>
      <c r="C25" s="87">
        <v>10009175574</v>
      </c>
      <c r="D25" s="86" t="s">
        <v>193</v>
      </c>
      <c r="E25" s="86" t="s">
        <v>194</v>
      </c>
      <c r="F25" s="159" t="s">
        <v>134</v>
      </c>
      <c r="G25" s="85" t="s">
        <v>214</v>
      </c>
      <c r="H25" s="85" t="s">
        <v>161</v>
      </c>
      <c r="I25" s="36"/>
      <c r="J25" s="88">
        <v>15</v>
      </c>
      <c r="K25" s="86">
        <v>25</v>
      </c>
      <c r="L25" s="87">
        <v>10007271546</v>
      </c>
      <c r="M25" s="86" t="s">
        <v>170</v>
      </c>
      <c r="N25" s="86" t="s">
        <v>228</v>
      </c>
      <c r="O25" s="159" t="s">
        <v>221</v>
      </c>
      <c r="P25" s="85" t="s">
        <v>169</v>
      </c>
      <c r="Q25" s="85" t="s">
        <v>161</v>
      </c>
      <c r="R25" s="319">
        <v>1.2488425925925924E-4</v>
      </c>
      <c r="S25" s="35"/>
      <c r="V25" s="70" t="s">
        <v>101</v>
      </c>
      <c r="W25" s="10"/>
      <c r="X25" s="7"/>
      <c r="Y25" s="71" t="s">
        <v>102</v>
      </c>
      <c r="Z25" s="10"/>
      <c r="AA25" s="7"/>
      <c r="AB25" s="10"/>
      <c r="AC25" s="11"/>
      <c r="AD25" s="7"/>
      <c r="AE25" s="7"/>
      <c r="AF25" s="10"/>
      <c r="AG25" s="12"/>
      <c r="AH25" s="68"/>
      <c r="AI25" s="10"/>
      <c r="AJ25" s="10"/>
      <c r="AK25" s="7"/>
    </row>
    <row r="26" spans="1:45" s="49" customFormat="1" ht="15.75" customHeight="1">
      <c r="A26" s="88">
        <v>16</v>
      </c>
      <c r="B26" s="86">
        <v>70</v>
      </c>
      <c r="C26" s="87">
        <v>10009718572</v>
      </c>
      <c r="D26" s="86" t="s">
        <v>195</v>
      </c>
      <c r="E26" s="86" t="s">
        <v>194</v>
      </c>
      <c r="F26" s="159" t="s">
        <v>134</v>
      </c>
      <c r="G26" s="85" t="s">
        <v>214</v>
      </c>
      <c r="H26" s="85" t="s">
        <v>161</v>
      </c>
      <c r="I26" s="36"/>
      <c r="J26" s="88">
        <v>16</v>
      </c>
      <c r="K26" s="86">
        <v>69</v>
      </c>
      <c r="L26" s="87">
        <v>10009175574</v>
      </c>
      <c r="M26" s="86" t="s">
        <v>193</v>
      </c>
      <c r="N26" s="86" t="s">
        <v>194</v>
      </c>
      <c r="O26" s="159" t="s">
        <v>134</v>
      </c>
      <c r="P26" s="85" t="s">
        <v>214</v>
      </c>
      <c r="Q26" s="85" t="s">
        <v>161</v>
      </c>
      <c r="R26" s="319">
        <v>1.2503472222222224E-4</v>
      </c>
      <c r="S26" s="35"/>
      <c r="V26" s="520" t="str">
        <f>AI10</f>
        <v>24  DUBCHENKO Alexandr</v>
      </c>
      <c r="W26" s="530"/>
      <c r="X26" s="411">
        <v>11.13</v>
      </c>
      <c r="Y26" s="529" t="str">
        <f>AL10</f>
        <v>73  SOJKA David</v>
      </c>
      <c r="Z26" s="521"/>
      <c r="AA26" s="7">
        <v>11.27</v>
      </c>
      <c r="AB26" s="73"/>
      <c r="AC26" s="73"/>
      <c r="AD26" s="8"/>
      <c r="AE26" s="8"/>
      <c r="AF26" s="73"/>
      <c r="AG26" s="73"/>
      <c r="AH26" s="25"/>
      <c r="AI26" s="10"/>
      <c r="AJ26" s="10"/>
      <c r="AK26" s="7"/>
    </row>
    <row r="27" spans="1:45" s="49" customFormat="1" ht="15.75" customHeight="1" thickBot="1">
      <c r="A27" s="88">
        <v>17</v>
      </c>
      <c r="B27" s="86">
        <v>73</v>
      </c>
      <c r="C27" s="87">
        <v>10008950858</v>
      </c>
      <c r="D27" s="86" t="s">
        <v>200</v>
      </c>
      <c r="E27" s="86" t="s">
        <v>201</v>
      </c>
      <c r="F27" s="159" t="s">
        <v>134</v>
      </c>
      <c r="G27" s="85" t="s">
        <v>214</v>
      </c>
      <c r="H27" s="85" t="s">
        <v>161</v>
      </c>
      <c r="I27" s="36"/>
      <c r="J27" s="88">
        <v>17</v>
      </c>
      <c r="K27" s="86">
        <v>33</v>
      </c>
      <c r="L27" s="87">
        <v>10010732628</v>
      </c>
      <c r="M27" s="86" t="s">
        <v>223</v>
      </c>
      <c r="N27" s="86" t="s">
        <v>179</v>
      </c>
      <c r="O27" s="159" t="s">
        <v>216</v>
      </c>
      <c r="P27" s="85" t="s">
        <v>213</v>
      </c>
      <c r="Q27" s="85" t="s">
        <v>161</v>
      </c>
      <c r="R27" s="319">
        <v>1.2767361111111112E-4</v>
      </c>
      <c r="S27" s="35"/>
      <c r="V27" s="532" t="str">
        <f>Y14</f>
        <v>68  ČECHMAN Martin</v>
      </c>
      <c r="W27" s="533"/>
      <c r="X27" s="280"/>
      <c r="Y27" s="534" t="str">
        <f>V14</f>
        <v>79  OLIVA Lewis</v>
      </c>
      <c r="Z27" s="535"/>
      <c r="AA27" s="26"/>
      <c r="AB27" s="75"/>
      <c r="AC27" s="75"/>
      <c r="AD27" s="27"/>
      <c r="AE27" s="27"/>
      <c r="AF27" s="75"/>
      <c r="AG27" s="75"/>
      <c r="AH27" s="28"/>
      <c r="AI27" s="10"/>
      <c r="AJ27" s="10"/>
      <c r="AK27" s="7"/>
      <c r="AL27" s="10"/>
      <c r="AM27" s="10"/>
      <c r="AN27" s="100"/>
    </row>
    <row r="28" spans="1:45" s="49" customFormat="1" ht="15.75" customHeight="1" thickBot="1">
      <c r="A28" s="88">
        <v>18</v>
      </c>
      <c r="B28" s="86">
        <v>74</v>
      </c>
      <c r="C28" s="87">
        <v>10007294683</v>
      </c>
      <c r="D28" s="86" t="s">
        <v>202</v>
      </c>
      <c r="E28" s="86" t="s">
        <v>203</v>
      </c>
      <c r="F28" s="159" t="s">
        <v>134</v>
      </c>
      <c r="G28" s="85" t="s">
        <v>214</v>
      </c>
      <c r="H28" s="85" t="s">
        <v>161</v>
      </c>
      <c r="I28" s="36"/>
      <c r="J28" s="88">
        <v>18</v>
      </c>
      <c r="K28" s="86">
        <v>71</v>
      </c>
      <c r="L28" s="87">
        <v>10010166691</v>
      </c>
      <c r="M28" s="86" t="s">
        <v>196</v>
      </c>
      <c r="N28" s="86" t="s">
        <v>225</v>
      </c>
      <c r="O28" s="159" t="s">
        <v>134</v>
      </c>
      <c r="P28" s="85" t="s">
        <v>214</v>
      </c>
      <c r="Q28" s="85" t="s">
        <v>161</v>
      </c>
      <c r="R28" s="31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175" t="s">
        <v>103</v>
      </c>
      <c r="AM28" s="176"/>
      <c r="AN28" s="177" t="s">
        <v>24</v>
      </c>
    </row>
    <row r="29" spans="1:45" s="49" customFormat="1" ht="15.75" customHeight="1">
      <c r="A29" s="88">
        <v>19</v>
      </c>
      <c r="B29" s="86">
        <v>72</v>
      </c>
      <c r="C29" s="87">
        <v>10006422895</v>
      </c>
      <c r="D29" s="86" t="s">
        <v>198</v>
      </c>
      <c r="E29" s="86" t="s">
        <v>199</v>
      </c>
      <c r="F29" s="159" t="s">
        <v>134</v>
      </c>
      <c r="G29" s="85" t="s">
        <v>214</v>
      </c>
      <c r="H29" s="85" t="s">
        <v>161</v>
      </c>
      <c r="I29" s="36"/>
      <c r="J29" s="88">
        <v>19</v>
      </c>
      <c r="K29" s="86">
        <v>70</v>
      </c>
      <c r="L29" s="87">
        <v>10009718572</v>
      </c>
      <c r="M29" s="86" t="s">
        <v>195</v>
      </c>
      <c r="N29" s="86" t="s">
        <v>194</v>
      </c>
      <c r="O29" s="159" t="s">
        <v>134</v>
      </c>
      <c r="P29" s="85" t="s">
        <v>214</v>
      </c>
      <c r="Q29" s="85" t="s">
        <v>161</v>
      </c>
      <c r="R29" s="31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531" t="s">
        <v>615</v>
      </c>
      <c r="AM29" s="523"/>
      <c r="AN29" s="433">
        <v>9</v>
      </c>
    </row>
    <row r="30" spans="1:45" s="49" customFormat="1" ht="15.75" customHeight="1">
      <c r="A30" s="88">
        <v>20</v>
      </c>
      <c r="B30" s="86">
        <v>16</v>
      </c>
      <c r="C30" s="87">
        <v>10002418415</v>
      </c>
      <c r="D30" s="86" t="s">
        <v>226</v>
      </c>
      <c r="E30" s="86" t="s">
        <v>153</v>
      </c>
      <c r="F30" s="159" t="s">
        <v>156</v>
      </c>
      <c r="G30" s="85" t="s">
        <v>233</v>
      </c>
      <c r="H30" s="85" t="s">
        <v>161</v>
      </c>
      <c r="I30" s="36"/>
      <c r="J30" s="88">
        <v>20</v>
      </c>
      <c r="K30" s="86">
        <v>17</v>
      </c>
      <c r="L30" s="87">
        <v>10006319633</v>
      </c>
      <c r="M30" s="86" t="s">
        <v>158</v>
      </c>
      <c r="N30" s="86" t="s">
        <v>159</v>
      </c>
      <c r="O30" s="159" t="s">
        <v>160</v>
      </c>
      <c r="P30" s="85" t="s">
        <v>235</v>
      </c>
      <c r="Q30" s="85" t="s">
        <v>161</v>
      </c>
      <c r="R30" s="319">
        <v>1.3150462962962961E-4</v>
      </c>
      <c r="S30" s="35"/>
      <c r="V30" s="70" t="s">
        <v>9</v>
      </c>
      <c r="W30" s="10" t="s">
        <v>24</v>
      </c>
      <c r="X30" s="118" t="s">
        <v>23</v>
      </c>
      <c r="Y30" s="71" t="s">
        <v>17</v>
      </c>
      <c r="Z30" s="10" t="s">
        <v>24</v>
      </c>
      <c r="AA30" s="119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531" t="s">
        <v>613</v>
      </c>
      <c r="AM30" s="523"/>
      <c r="AN30" s="433">
        <v>10</v>
      </c>
    </row>
    <row r="31" spans="1:45" s="49" customFormat="1" ht="15.75" customHeight="1">
      <c r="A31" s="40"/>
      <c r="B31" s="39"/>
      <c r="C31" s="486"/>
      <c r="D31" s="486"/>
      <c r="E31" s="72"/>
      <c r="F31" s="72"/>
      <c r="G31" s="39"/>
      <c r="H31" s="39"/>
      <c r="I31" s="36"/>
      <c r="J31" s="40"/>
      <c r="K31" s="39"/>
      <c r="L31" s="486"/>
      <c r="M31" s="486"/>
      <c r="N31" s="72"/>
      <c r="O31" s="72"/>
      <c r="P31" s="39"/>
      <c r="Q31" s="39"/>
      <c r="R31" s="39"/>
      <c r="S31" s="35"/>
      <c r="V31" s="420" t="str">
        <f>V24</f>
        <v>72  KELEMEN Pavel</v>
      </c>
      <c r="W31" s="427">
        <v>2</v>
      </c>
      <c r="X31" s="272"/>
      <c r="Y31" s="420" t="str">
        <f>Y23</f>
        <v>25  SHURSHIN Nikita</v>
      </c>
      <c r="Z31" s="427">
        <v>3</v>
      </c>
      <c r="AA31" s="416"/>
      <c r="AB31" s="73"/>
      <c r="AC31" s="74"/>
      <c r="AD31" s="8"/>
      <c r="AE31" s="8"/>
      <c r="AF31" s="73"/>
      <c r="AG31" s="74"/>
      <c r="AH31" s="76"/>
      <c r="AI31" s="10"/>
      <c r="AJ31" s="10"/>
      <c r="AK31" s="7"/>
      <c r="AL31" s="531" t="s">
        <v>614</v>
      </c>
      <c r="AM31" s="523"/>
      <c r="AN31" s="433">
        <v>11</v>
      </c>
    </row>
    <row r="32" spans="1:45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421" t="str">
        <f>AF24</f>
        <v>69  FANTA Jiří</v>
      </c>
      <c r="W32" s="427">
        <v>3</v>
      </c>
      <c r="X32" s="272"/>
      <c r="Y32" s="420" t="str">
        <f>AB24</f>
        <v>20  SZALONTAY Sándor</v>
      </c>
      <c r="Z32" s="427">
        <v>2</v>
      </c>
      <c r="AA32" s="429"/>
      <c r="AB32" s="73"/>
      <c r="AC32" s="74"/>
      <c r="AD32" s="8"/>
      <c r="AE32" s="8"/>
      <c r="AF32" s="73"/>
      <c r="AG32" s="74"/>
      <c r="AH32" s="76"/>
      <c r="AI32" s="10"/>
      <c r="AJ32" s="10"/>
      <c r="AK32" s="7"/>
      <c r="AL32" s="531" t="s">
        <v>616</v>
      </c>
      <c r="AM32" s="523"/>
      <c r="AN32" s="433">
        <v>12</v>
      </c>
    </row>
    <row r="33" spans="1:45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426" t="str">
        <f>Y27</f>
        <v>79  OLIVA Lewis</v>
      </c>
      <c r="W33" s="428">
        <v>1</v>
      </c>
      <c r="X33" s="432">
        <v>11.723000000000001</v>
      </c>
      <c r="Y33" s="431" t="str">
        <f>V27</f>
        <v>68  ČECHMAN Martin</v>
      </c>
      <c r="Z33" s="427">
        <v>1</v>
      </c>
      <c r="AA33" s="430">
        <v>11.109</v>
      </c>
      <c r="AB33" s="73"/>
      <c r="AC33" s="74"/>
      <c r="AD33" s="8"/>
      <c r="AE33" s="8"/>
      <c r="AF33" s="73"/>
      <c r="AG33" s="74"/>
      <c r="AH33" s="76"/>
      <c r="AI33" s="10"/>
      <c r="AJ33" s="10"/>
      <c r="AK33" s="7"/>
      <c r="AL33" s="22"/>
      <c r="AM33" s="178" t="s">
        <v>23</v>
      </c>
      <c r="AN33" s="434">
        <v>11.106</v>
      </c>
    </row>
    <row r="34" spans="1:45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5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62" t="s">
        <v>19</v>
      </c>
      <c r="W35" s="17"/>
      <c r="X35" s="18"/>
      <c r="Y35" s="109"/>
      <c r="Z35" s="109"/>
      <c r="AA35" s="115"/>
      <c r="AB35" s="17"/>
      <c r="AC35" s="17"/>
      <c r="AD35" s="18"/>
      <c r="AE35" s="109"/>
      <c r="AF35" s="109"/>
      <c r="AG35" s="110"/>
      <c r="AI35" s="10"/>
      <c r="AJ35" s="10"/>
      <c r="AK35" s="7"/>
      <c r="AL35" s="175" t="s">
        <v>20</v>
      </c>
      <c r="AM35" s="176"/>
      <c r="AN35" s="177" t="s">
        <v>24</v>
      </c>
    </row>
    <row r="36" spans="1:45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0" t="s">
        <v>9</v>
      </c>
      <c r="W36" s="10"/>
      <c r="X36" s="7" t="s">
        <v>23</v>
      </c>
      <c r="Y36" s="118"/>
      <c r="Z36" s="111"/>
      <c r="AA36" s="116"/>
      <c r="AB36" s="71" t="s">
        <v>10</v>
      </c>
      <c r="AC36" s="10"/>
      <c r="AD36" s="7" t="s">
        <v>23</v>
      </c>
      <c r="AE36" s="111"/>
      <c r="AF36" s="118"/>
      <c r="AG36" s="119"/>
      <c r="AI36" s="10"/>
      <c r="AJ36" s="10"/>
      <c r="AK36" s="7"/>
      <c r="AL36" s="508" t="str">
        <f>V42</f>
        <v>34  TURKOV Ivan</v>
      </c>
      <c r="AM36" s="510"/>
      <c r="AN36" s="450"/>
      <c r="AO36" s="35"/>
    </row>
    <row r="37" spans="1:45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20" t="str">
        <f>V23</f>
        <v>78  BOS Theo</v>
      </c>
      <c r="W37" s="543"/>
      <c r="X37" s="411">
        <v>10.566000000000001</v>
      </c>
      <c r="Y37" s="290"/>
      <c r="Z37" s="291"/>
      <c r="AA37" s="292"/>
      <c r="AB37" s="544" t="str">
        <f>Y24</f>
        <v>16  VYNOKUROV Andrii</v>
      </c>
      <c r="AC37" s="521"/>
      <c r="AD37" s="7">
        <v>10.637</v>
      </c>
      <c r="AE37" s="111"/>
      <c r="AF37" s="118"/>
      <c r="AG37" s="119"/>
      <c r="AI37" s="10"/>
      <c r="AJ37" s="10"/>
      <c r="AK37" s="7"/>
      <c r="AL37" s="508" t="str">
        <f>V38</f>
        <v>68  ČECHMAN Martin</v>
      </c>
      <c r="AM37" s="510"/>
      <c r="AN37" s="450"/>
      <c r="AO37" s="35"/>
      <c r="AP37" s="35"/>
    </row>
    <row r="38" spans="1:45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31" t="str">
        <f>Y33</f>
        <v>68  ČECHMAN Martin</v>
      </c>
      <c r="W38" s="536"/>
      <c r="X38" s="272"/>
      <c r="Y38" s="293"/>
      <c r="Z38" s="291"/>
      <c r="AA38" s="292"/>
      <c r="AB38" s="541" t="str">
        <f>V33</f>
        <v>79  OLIVA Lewis</v>
      </c>
      <c r="AC38" s="542"/>
      <c r="AD38" s="7"/>
      <c r="AE38" s="111"/>
      <c r="AF38" s="111"/>
      <c r="AG38" s="112"/>
      <c r="AI38" s="10"/>
      <c r="AJ38" s="10"/>
      <c r="AK38" s="7"/>
      <c r="AL38" s="508" t="str">
        <f>AB38</f>
        <v>79  OLIVA Lewis</v>
      </c>
      <c r="AM38" s="510"/>
      <c r="AN38" s="450"/>
      <c r="AO38" s="35"/>
      <c r="AP38" s="35"/>
    </row>
    <row r="39" spans="1:45" ht="13.5" customHeight="1">
      <c r="T39" s="77"/>
      <c r="V39" s="169"/>
      <c r="W39" s="170"/>
      <c r="X39" s="170"/>
      <c r="Y39" s="170"/>
      <c r="Z39" s="170"/>
      <c r="AA39" s="171"/>
      <c r="AB39" s="170"/>
      <c r="AC39" s="170"/>
      <c r="AD39" s="113"/>
      <c r="AE39" s="113"/>
      <c r="AF39" s="113"/>
      <c r="AG39" s="114"/>
      <c r="AI39" s="10"/>
      <c r="AJ39" s="10"/>
      <c r="AK39" s="7"/>
      <c r="AL39" s="508" t="str">
        <f>AB42</f>
        <v>35  EILERS Joachim</v>
      </c>
      <c r="AM39" s="510"/>
      <c r="AN39" s="450"/>
      <c r="AS39" s="77"/>
    </row>
    <row r="40" spans="1:45" ht="14.25" customHeight="1" thickBot="1">
      <c r="P40" s="37"/>
      <c r="Q40" s="37"/>
      <c r="V40" s="20"/>
      <c r="W40" s="11"/>
      <c r="X40" s="8"/>
      <c r="Y40" s="171"/>
      <c r="Z40" s="171"/>
      <c r="AA40" s="172"/>
      <c r="AB40" s="12"/>
      <c r="AC40" s="12"/>
      <c r="AD40" s="1"/>
      <c r="AE40" s="1"/>
      <c r="AF40" s="1"/>
      <c r="AG40" s="106"/>
      <c r="AL40" s="22"/>
      <c r="AM40" s="178" t="s">
        <v>23</v>
      </c>
      <c r="AN40" s="179"/>
    </row>
    <row r="41" spans="1:45" ht="11.25" customHeight="1">
      <c r="P41" s="37"/>
      <c r="Q41" s="37"/>
      <c r="V41" s="70" t="s">
        <v>11</v>
      </c>
      <c r="W41" s="11"/>
      <c r="X41" s="7" t="s">
        <v>23</v>
      </c>
      <c r="Y41" s="118"/>
      <c r="Z41" s="120"/>
      <c r="AA41" s="173"/>
      <c r="AB41" s="71" t="s">
        <v>12</v>
      </c>
      <c r="AC41" s="12"/>
      <c r="AD41" s="7" t="s">
        <v>23</v>
      </c>
      <c r="AE41" s="1"/>
      <c r="AF41" s="118"/>
      <c r="AG41" s="106"/>
    </row>
    <row r="42" spans="1:45">
      <c r="P42" s="37"/>
      <c r="Q42" s="37"/>
      <c r="V42" s="531" t="str">
        <f>AB23</f>
        <v>34  TURKOV Ivan</v>
      </c>
      <c r="W42" s="523"/>
      <c r="X42" s="412"/>
      <c r="Y42" s="438"/>
      <c r="Z42" s="439"/>
      <c r="AA42" s="295"/>
      <c r="AB42" s="537" t="str">
        <f>AF23</f>
        <v>35  EILERS Joachim</v>
      </c>
      <c r="AC42" s="523"/>
      <c r="AD42" s="412"/>
      <c r="AE42" s="443"/>
      <c r="AF42" s="438"/>
      <c r="AG42" s="106"/>
    </row>
    <row r="43" spans="1:45" ht="13.5" thickBot="1">
      <c r="P43" s="37"/>
      <c r="Q43" s="37"/>
      <c r="V43" s="545" t="str">
        <f>Y26</f>
        <v>73  SOJKA David</v>
      </c>
      <c r="W43" s="546"/>
      <c r="X43" s="440">
        <v>11.112</v>
      </c>
      <c r="Y43" s="441"/>
      <c r="Z43" s="442"/>
      <c r="AA43" s="299"/>
      <c r="AB43" s="547" t="str">
        <f>V26</f>
        <v>24  DUBCHENKO Alexandr</v>
      </c>
      <c r="AC43" s="546"/>
      <c r="AD43" s="440">
        <v>10.93</v>
      </c>
      <c r="AE43" s="444"/>
      <c r="AF43" s="444"/>
      <c r="AG43" s="108"/>
    </row>
    <row r="44" spans="1:45" ht="13.5" thickBot="1">
      <c r="P44" s="37"/>
      <c r="Q44" s="37"/>
      <c r="AC44" s="10"/>
    </row>
    <row r="45" spans="1:45" ht="20.25">
      <c r="P45" s="37"/>
      <c r="Q45" s="37"/>
      <c r="V45" s="162" t="s">
        <v>21</v>
      </c>
      <c r="W45" s="17"/>
      <c r="X45" s="18"/>
      <c r="Y45" s="17"/>
      <c r="Z45" s="17"/>
      <c r="AA45" s="18"/>
      <c r="AB45" s="17"/>
      <c r="AC45" s="19"/>
      <c r="AD45" s="102"/>
      <c r="AF45" s="500" t="s">
        <v>22</v>
      </c>
      <c r="AG45" s="501"/>
      <c r="AH45" s="501"/>
      <c r="AI45" s="501"/>
      <c r="AJ45" s="501"/>
      <c r="AK45" s="501"/>
      <c r="AL45" s="501"/>
      <c r="AM45" s="501"/>
      <c r="AN45" s="502"/>
    </row>
    <row r="46" spans="1:45" ht="20.25">
      <c r="P46" s="37"/>
      <c r="Q46" s="37"/>
      <c r="V46" s="70" t="s">
        <v>35</v>
      </c>
      <c r="W46" s="10"/>
      <c r="X46" s="7" t="s">
        <v>23</v>
      </c>
      <c r="Y46" s="71" t="s">
        <v>36</v>
      </c>
      <c r="Z46" s="10"/>
      <c r="AA46" s="7" t="s">
        <v>23</v>
      </c>
      <c r="AB46" s="71" t="s">
        <v>37</v>
      </c>
      <c r="AC46" s="11"/>
      <c r="AD46" s="68" t="s">
        <v>23</v>
      </c>
      <c r="AF46" s="70" t="s">
        <v>106</v>
      </c>
      <c r="AG46" s="10"/>
      <c r="AH46" s="7" t="s">
        <v>23</v>
      </c>
      <c r="AI46" s="71" t="s">
        <v>10</v>
      </c>
      <c r="AJ46" s="10"/>
      <c r="AK46" s="7" t="s">
        <v>23</v>
      </c>
      <c r="AL46" s="71" t="s">
        <v>11</v>
      </c>
      <c r="AM46" s="11"/>
      <c r="AN46" s="68" t="s">
        <v>23</v>
      </c>
    </row>
    <row r="47" spans="1:45">
      <c r="P47" s="37"/>
      <c r="Q47" s="37"/>
      <c r="V47" s="516" t="str">
        <f>V37</f>
        <v>78  BOS Theo</v>
      </c>
      <c r="W47" s="548"/>
      <c r="X47" s="272"/>
      <c r="Y47" s="497"/>
      <c r="Z47" s="496"/>
      <c r="AA47" s="272"/>
      <c r="AB47" s="497"/>
      <c r="AC47" s="496"/>
      <c r="AD47" s="300"/>
      <c r="AE47" s="301"/>
      <c r="AF47" s="495"/>
      <c r="AG47" s="498"/>
      <c r="AH47" s="272"/>
      <c r="AI47" s="497"/>
      <c r="AJ47" s="498"/>
      <c r="AK47" s="272"/>
      <c r="AL47" s="497"/>
      <c r="AM47" s="498"/>
      <c r="AN47" s="13"/>
    </row>
    <row r="48" spans="1:45">
      <c r="P48" s="37"/>
      <c r="Q48" s="37"/>
      <c r="V48" s="516" t="str">
        <f>AB43</f>
        <v>24  DUBCHENKO Alexandr</v>
      </c>
      <c r="W48" s="548"/>
      <c r="X48" s="272"/>
      <c r="Y48" s="497"/>
      <c r="Z48" s="496"/>
      <c r="AA48" s="272"/>
      <c r="AB48" s="497"/>
      <c r="AC48" s="496"/>
      <c r="AD48" s="300"/>
      <c r="AE48" s="301"/>
      <c r="AF48" s="495"/>
      <c r="AG48" s="498"/>
      <c r="AH48" s="272"/>
      <c r="AI48" s="497"/>
      <c r="AJ48" s="498"/>
      <c r="AK48" s="272"/>
      <c r="AL48" s="497"/>
      <c r="AM48" s="498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3"/>
      <c r="AE49" s="174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0" t="s">
        <v>38</v>
      </c>
      <c r="W50" s="10"/>
      <c r="X50" s="7" t="s">
        <v>23</v>
      </c>
      <c r="Y50" s="71" t="s">
        <v>39</v>
      </c>
      <c r="Z50" s="10"/>
      <c r="AA50" s="7" t="s">
        <v>23</v>
      </c>
      <c r="AB50" s="71" t="s">
        <v>40</v>
      </c>
      <c r="AC50" s="11"/>
      <c r="AD50" s="68" t="s">
        <v>23</v>
      </c>
      <c r="AE50" s="174"/>
      <c r="AF50" s="70" t="s">
        <v>107</v>
      </c>
      <c r="AG50" s="10"/>
      <c r="AH50" s="7" t="s">
        <v>23</v>
      </c>
      <c r="AI50" s="71" t="s">
        <v>10</v>
      </c>
      <c r="AJ50" s="10"/>
      <c r="AK50" s="7" t="s">
        <v>23</v>
      </c>
      <c r="AL50" s="71" t="s">
        <v>11</v>
      </c>
      <c r="AM50" s="11"/>
      <c r="AN50" s="68" t="s">
        <v>23</v>
      </c>
    </row>
    <row r="51" spans="22:40">
      <c r="V51" s="516" t="str">
        <f>V43</f>
        <v>73  SOJKA David</v>
      </c>
      <c r="W51" s="548"/>
      <c r="X51" s="272"/>
      <c r="Y51" s="497"/>
      <c r="Z51" s="496"/>
      <c r="AA51" s="272"/>
      <c r="AB51" s="497"/>
      <c r="AC51" s="496"/>
      <c r="AD51" s="278"/>
      <c r="AE51" s="301"/>
      <c r="AF51" s="495"/>
      <c r="AG51" s="498"/>
      <c r="AH51" s="272"/>
      <c r="AI51" s="497"/>
      <c r="AJ51" s="498"/>
      <c r="AK51" s="272"/>
      <c r="AL51" s="497"/>
      <c r="AM51" s="498"/>
      <c r="AN51" s="302"/>
    </row>
    <row r="52" spans="22:40" ht="13.5" thickBot="1">
      <c r="V52" s="549" t="str">
        <f>AB37</f>
        <v>16  VYNOKUROV Andrii</v>
      </c>
      <c r="W52" s="550"/>
      <c r="X52" s="280"/>
      <c r="Y52" s="493"/>
      <c r="Z52" s="492"/>
      <c r="AA52" s="280"/>
      <c r="AB52" s="493"/>
      <c r="AC52" s="492"/>
      <c r="AD52" s="303"/>
      <c r="AE52" s="301"/>
      <c r="AF52" s="491"/>
      <c r="AG52" s="494"/>
      <c r="AH52" s="280"/>
      <c r="AI52" s="493"/>
      <c r="AJ52" s="494"/>
      <c r="AK52" s="280"/>
      <c r="AL52" s="493"/>
      <c r="AM52" s="494"/>
      <c r="AN52" s="304"/>
    </row>
  </sheetData>
  <mergeCells count="94">
    <mergeCell ref="AL52:AM52"/>
    <mergeCell ref="V52:W52"/>
    <mergeCell ref="Y52:Z52"/>
    <mergeCell ref="AB52:AC52"/>
    <mergeCell ref="AF52:AG52"/>
    <mergeCell ref="AI52:AJ52"/>
    <mergeCell ref="AL48:AM48"/>
    <mergeCell ref="V51:W51"/>
    <mergeCell ref="Y51:Z51"/>
    <mergeCell ref="AB51:AC51"/>
    <mergeCell ref="AF51:AG51"/>
    <mergeCell ref="AI51:AJ51"/>
    <mergeCell ref="AL51:AM51"/>
    <mergeCell ref="V48:W48"/>
    <mergeCell ref="Y48:Z48"/>
    <mergeCell ref="AB48:AC48"/>
    <mergeCell ref="AF48:AG48"/>
    <mergeCell ref="AI48:AJ48"/>
    <mergeCell ref="AF45:AN45"/>
    <mergeCell ref="V47:W47"/>
    <mergeCell ref="Y47:Z47"/>
    <mergeCell ref="AB47:AC47"/>
    <mergeCell ref="AF47:AG47"/>
    <mergeCell ref="AI47:AJ47"/>
    <mergeCell ref="AL47:AM47"/>
    <mergeCell ref="AL39:AM39"/>
    <mergeCell ref="V42:W42"/>
    <mergeCell ref="AB42:AC42"/>
    <mergeCell ref="V43:W43"/>
    <mergeCell ref="AB43:AC43"/>
    <mergeCell ref="AL36:AM36"/>
    <mergeCell ref="V37:W37"/>
    <mergeCell ref="AB37:AC37"/>
    <mergeCell ref="AL37:AM37"/>
    <mergeCell ref="V38:W38"/>
    <mergeCell ref="AB38:AC38"/>
    <mergeCell ref="AL38:AM38"/>
    <mergeCell ref="AL30:AM30"/>
    <mergeCell ref="C31:D31"/>
    <mergeCell ref="L31:M31"/>
    <mergeCell ref="AL31:AM31"/>
    <mergeCell ref="AL32:AM32"/>
    <mergeCell ref="V26:W26"/>
    <mergeCell ref="Y26:Z26"/>
    <mergeCell ref="V27:W27"/>
    <mergeCell ref="Y27:Z27"/>
    <mergeCell ref="AL29:AM29"/>
    <mergeCell ref="V23:W23"/>
    <mergeCell ref="Y23:Z23"/>
    <mergeCell ref="AB23:AC23"/>
    <mergeCell ref="AF23:AG23"/>
    <mergeCell ref="V24:W24"/>
    <mergeCell ref="Y24:Z24"/>
    <mergeCell ref="AB24:AC24"/>
    <mergeCell ref="AF24:AG24"/>
    <mergeCell ref="AB18:AC18"/>
    <mergeCell ref="AF18:AG18"/>
    <mergeCell ref="AI18:AJ18"/>
    <mergeCell ref="AL18:AM18"/>
    <mergeCell ref="AB19:AC19"/>
    <mergeCell ref="AF19:AG19"/>
    <mergeCell ref="AI19:AJ19"/>
    <mergeCell ref="AL19:AM19"/>
    <mergeCell ref="AL14:AM14"/>
    <mergeCell ref="V15:W15"/>
    <mergeCell ref="Y15:Z15"/>
    <mergeCell ref="AB15:AC15"/>
    <mergeCell ref="AF15:AG15"/>
    <mergeCell ref="AI15:AJ15"/>
    <mergeCell ref="AL15:AM15"/>
    <mergeCell ref="V14:W14"/>
    <mergeCell ref="Y14:Z14"/>
    <mergeCell ref="AB14:AC14"/>
    <mergeCell ref="AF14:AG14"/>
    <mergeCell ref="AI14:AJ14"/>
    <mergeCell ref="AI10:AJ10"/>
    <mergeCell ref="AL10:AM10"/>
    <mergeCell ref="V11:W11"/>
    <mergeCell ref="Y11:Z11"/>
    <mergeCell ref="AB11:AC11"/>
    <mergeCell ref="AF11:AG11"/>
    <mergeCell ref="AI11:AJ11"/>
    <mergeCell ref="AL11:AM11"/>
    <mergeCell ref="A9:S9"/>
    <mergeCell ref="V10:W10"/>
    <mergeCell ref="Y10:Z10"/>
    <mergeCell ref="AB10:AC10"/>
    <mergeCell ref="AF10:AG10"/>
    <mergeCell ref="A1:S1"/>
    <mergeCell ref="V1:AN1"/>
    <mergeCell ref="C2:R2"/>
    <mergeCell ref="X2:AM2"/>
    <mergeCell ref="A4:S4"/>
    <mergeCell ref="V4:AN4"/>
  </mergeCells>
  <printOptions horizontalCentered="1"/>
  <pageMargins left="0.27559055118110198" right="0.196850393700787" top="0.39370078740157499" bottom="0.27559055118110198" header="0.23622047244094499" footer="0.23622047244094499"/>
  <pageSetup paperSize="9" scale="65" orientation="landscape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AS52"/>
  <sheetViews>
    <sheetView view="pageBreakPreview" topLeftCell="U2" zoomScale="70" zoomScaleNormal="70" zoomScaleSheetLayoutView="70" workbookViewId="0">
      <selection activeCell="AN3" sqref="AN3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45" width="2.28515625" style="35" customWidth="1"/>
    <col min="46" max="16384" width="9.140625" style="35"/>
  </cols>
  <sheetData>
    <row r="1" spans="1:45" ht="38.2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V1" s="487" t="s">
        <v>49</v>
      </c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</row>
    <row r="2" spans="1:45" s="49" customFormat="1" ht="26.25" customHeight="1">
      <c r="A2" s="58"/>
      <c r="B2" s="58"/>
      <c r="C2" s="488" t="str">
        <f>CTR!B3</f>
        <v>Memorial Otmar Malecek 2017   -   International track cycling race UCI Class I.</v>
      </c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57" t="s">
        <v>48</v>
      </c>
      <c r="V2" s="58"/>
      <c r="W2" s="58"/>
      <c r="X2" s="488" t="str">
        <f>CTR!B3</f>
        <v>Memorial Otmar Malecek 2017   -   International track cycling race UCI Class I.</v>
      </c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57" t="str">
        <f>CONCATENATE("Com.no.: 10/",((CTR!$B$1)))</f>
        <v>Com.no.: 10/46</v>
      </c>
    </row>
    <row r="3" spans="1:45" ht="12.75" customHeight="1">
      <c r="A3" s="56" t="str">
        <f>CTR!B2</f>
        <v>Datum / Date: 24.-25. 08. 2017</v>
      </c>
      <c r="B3" s="56"/>
      <c r="C3" s="36"/>
      <c r="D3" s="36"/>
      <c r="E3" s="38"/>
      <c r="F3" s="38"/>
      <c r="S3" s="55" t="s">
        <v>50</v>
      </c>
      <c r="V3" s="56" t="str">
        <f>CTR!B2</f>
        <v>Datum / Date: 24.-25. 08. 2017</v>
      </c>
      <c r="W3" s="56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5" t="s">
        <v>50</v>
      </c>
    </row>
    <row r="4" spans="1:45" ht="21.75" customHeight="1">
      <c r="A4" s="489" t="s">
        <v>47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V4" s="489" t="s">
        <v>47</v>
      </c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</row>
    <row r="5" spans="1:45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</row>
    <row r="6" spans="1:45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3"/>
      <c r="J6" s="53" t="s">
        <v>46</v>
      </c>
      <c r="K6" s="53" t="s">
        <v>45</v>
      </c>
      <c r="L6" s="53" t="s">
        <v>127</v>
      </c>
      <c r="M6" s="53" t="s">
        <v>135</v>
      </c>
      <c r="N6" s="53" t="s">
        <v>137</v>
      </c>
      <c r="O6" s="53" t="s">
        <v>133</v>
      </c>
      <c r="P6" s="53" t="s">
        <v>44</v>
      </c>
      <c r="Q6" s="53"/>
      <c r="R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  <c r="AI6" s="53"/>
      <c r="AJ6" s="53"/>
      <c r="AK6" s="53"/>
      <c r="AL6" s="53"/>
      <c r="AM6" s="53"/>
      <c r="AN6" s="53"/>
    </row>
    <row r="7" spans="1:45" ht="13.5" thickBot="1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1"/>
      <c r="J7" s="51" t="s">
        <v>43</v>
      </c>
      <c r="K7" s="51" t="s">
        <v>42</v>
      </c>
      <c r="L7" s="51" t="s">
        <v>127</v>
      </c>
      <c r="M7" s="51" t="s">
        <v>136</v>
      </c>
      <c r="N7" s="51" t="s">
        <v>138</v>
      </c>
      <c r="O7" s="51" t="s">
        <v>133</v>
      </c>
      <c r="P7" s="51" t="s">
        <v>26</v>
      </c>
      <c r="Q7" s="51"/>
      <c r="R7" s="51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</row>
    <row r="8" spans="1:45" ht="7.5" customHeight="1" thickBot="1">
      <c r="V8" s="93" t="s">
        <v>8</v>
      </c>
      <c r="W8" s="94"/>
      <c r="X8" s="95"/>
      <c r="Y8" s="95"/>
      <c r="Z8" s="95"/>
      <c r="AA8" s="95"/>
      <c r="AB8" s="95"/>
      <c r="AC8" s="96"/>
      <c r="AD8" s="96"/>
      <c r="AE8" s="96"/>
      <c r="AF8" s="95"/>
      <c r="AG8" s="95"/>
      <c r="AH8" s="97"/>
      <c r="AI8" s="94"/>
      <c r="AJ8" s="94"/>
      <c r="AK8" s="94"/>
      <c r="AL8" s="95"/>
      <c r="AM8" s="95"/>
      <c r="AN8" s="98"/>
    </row>
    <row r="9" spans="1:45" ht="28.5">
      <c r="A9" s="490" t="s">
        <v>58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</row>
    <row r="10" spans="1:45" ht="25.5" customHeight="1">
      <c r="A10" s="50"/>
      <c r="B10" s="91" t="s">
        <v>57</v>
      </c>
      <c r="C10" s="50"/>
      <c r="D10" s="50"/>
      <c r="E10" s="50"/>
      <c r="F10" s="50"/>
      <c r="G10" s="50"/>
      <c r="H10" s="50"/>
      <c r="J10" s="50"/>
      <c r="K10" s="91" t="s">
        <v>56</v>
      </c>
      <c r="L10" s="50"/>
      <c r="M10" s="50"/>
      <c r="N10" s="50"/>
      <c r="O10" s="50"/>
      <c r="P10" s="90"/>
      <c r="Q10" s="90"/>
      <c r="R10" s="89" t="s">
        <v>55</v>
      </c>
      <c r="T10" s="49"/>
      <c r="V10" s="514" t="str">
        <f>CONCATENATE(K11,"  ",M11," ",N11)</f>
        <v>78  BOS Theo</v>
      </c>
      <c r="W10" s="515"/>
      <c r="X10" s="64">
        <v>10.707000000000001</v>
      </c>
      <c r="Y10" s="516" t="str">
        <f>CONCATENATE(K12,"  ",M12," ",N12)</f>
        <v>20  SZALONTAY Sándor</v>
      </c>
      <c r="Z10" s="517"/>
      <c r="AA10" s="64"/>
      <c r="AB10" s="516" t="str">
        <f>CONCATENATE(K13,"  ",M13," ",N13)</f>
        <v>16  VYNOKUROV Andrii</v>
      </c>
      <c r="AC10" s="517"/>
      <c r="AD10" s="64"/>
      <c r="AE10" s="64"/>
      <c r="AF10" s="516" t="str">
        <f>CONCATENATE(K14,"  ",M14," ",N14)</f>
        <v>72  KELEMEN Pavel</v>
      </c>
      <c r="AG10" s="517"/>
      <c r="AH10" s="64"/>
      <c r="AI10" s="514" t="str">
        <f>CONCATENATE(K15,"  ",M15," ",N15)</f>
        <v>24  DUBCHENKO Alexandr</v>
      </c>
      <c r="AJ10" s="518"/>
      <c r="AK10" s="64">
        <v>11.332000000000001</v>
      </c>
      <c r="AL10" s="514" t="str">
        <f>CONCATENATE(K16,"  ",M16," ",N16)</f>
        <v>73  SOJKA David</v>
      </c>
      <c r="AM10" s="518"/>
      <c r="AN10" s="66">
        <v>11.298</v>
      </c>
      <c r="AO10" s="49"/>
      <c r="AP10" s="49"/>
      <c r="AS10" s="77"/>
    </row>
    <row r="11" spans="1:45" s="49" customFormat="1" ht="15.75" customHeight="1">
      <c r="A11" s="88">
        <v>1</v>
      </c>
      <c r="B11" s="86">
        <v>31</v>
      </c>
      <c r="C11" s="87">
        <v>10009181032</v>
      </c>
      <c r="D11" s="86" t="s">
        <v>175</v>
      </c>
      <c r="E11" s="86" t="s">
        <v>176</v>
      </c>
      <c r="F11" s="159" t="s">
        <v>177</v>
      </c>
      <c r="G11" s="85"/>
      <c r="H11" s="85" t="s">
        <v>161</v>
      </c>
      <c r="I11" s="36"/>
      <c r="J11" s="88">
        <v>1</v>
      </c>
      <c r="K11" s="86">
        <v>78</v>
      </c>
      <c r="L11" s="87">
        <v>10050887493</v>
      </c>
      <c r="M11" s="86" t="s">
        <v>219</v>
      </c>
      <c r="N11" s="86" t="s">
        <v>205</v>
      </c>
      <c r="O11" s="159" t="s">
        <v>220</v>
      </c>
      <c r="P11" s="85" t="s">
        <v>234</v>
      </c>
      <c r="Q11" s="85" t="s">
        <v>161</v>
      </c>
      <c r="R11" s="319">
        <v>1.1957175925925926E-4</v>
      </c>
      <c r="S11" s="35"/>
      <c r="V11" s="516" t="str">
        <f>CONCATENATE(K26,"  ",M26," ",N26)</f>
        <v>69  FANTA Jiří</v>
      </c>
      <c r="W11" s="519"/>
      <c r="X11" s="63"/>
      <c r="Y11" s="514" t="str">
        <f>CONCATENATE(K25,"  ",M25," ",N25)</f>
        <v>25  SHURSHIN Nikita</v>
      </c>
      <c r="Z11" s="518"/>
      <c r="AA11" s="63">
        <v>11.018000000000001</v>
      </c>
      <c r="AB11" s="520" t="str">
        <f>CONCATENATE(K24,"  ",M24," ",N24)</f>
        <v>34  TURKOV Ivan</v>
      </c>
      <c r="AC11" s="521"/>
      <c r="AD11" s="63">
        <v>11.917999999999999</v>
      </c>
      <c r="AE11" s="63"/>
      <c r="AF11" s="514" t="str">
        <f>CONCATENATE(K23,"  ",M23," ",N23)</f>
        <v>35  EILERS Joachim</v>
      </c>
      <c r="AG11" s="518"/>
      <c r="AH11" s="63">
        <v>11.37</v>
      </c>
      <c r="AI11" s="516" t="str">
        <f>CONCATENATE(K22,"  ",M22," ",N22)</f>
        <v>28  CECI Luca</v>
      </c>
      <c r="AJ11" s="517"/>
      <c r="AK11" s="63"/>
      <c r="AL11" s="516" t="str">
        <f>CONCATENATE(K21,"  ",M21," ",N21)</f>
        <v>31  JONAUSKAS Svajunas</v>
      </c>
      <c r="AM11" s="517"/>
      <c r="AN11" s="67"/>
      <c r="AS11" s="77"/>
    </row>
    <row r="12" spans="1:45" s="49" customFormat="1" ht="15.75" customHeight="1">
      <c r="A12" s="88">
        <v>2</v>
      </c>
      <c r="B12" s="86">
        <v>28</v>
      </c>
      <c r="C12" s="87">
        <v>10006108051</v>
      </c>
      <c r="D12" s="86" t="s">
        <v>172</v>
      </c>
      <c r="E12" s="86" t="s">
        <v>173</v>
      </c>
      <c r="F12" s="159" t="s">
        <v>215</v>
      </c>
      <c r="G12" s="85" t="s">
        <v>91</v>
      </c>
      <c r="H12" s="85" t="s">
        <v>161</v>
      </c>
      <c r="I12" s="36"/>
      <c r="J12" s="88">
        <v>2</v>
      </c>
      <c r="K12" s="86">
        <v>20</v>
      </c>
      <c r="L12" s="87">
        <v>10007073506</v>
      </c>
      <c r="M12" s="86" t="s">
        <v>162</v>
      </c>
      <c r="N12" s="86" t="s">
        <v>163</v>
      </c>
      <c r="O12" s="159" t="s">
        <v>164</v>
      </c>
      <c r="P12" s="85" t="s">
        <v>165</v>
      </c>
      <c r="Q12" s="85" t="s">
        <v>161</v>
      </c>
      <c r="R12" s="31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68"/>
      <c r="AS12" s="77"/>
    </row>
    <row r="13" spans="1:45" s="49" customFormat="1" ht="15.75" customHeight="1">
      <c r="A13" s="88">
        <v>3</v>
      </c>
      <c r="B13" s="86">
        <v>59</v>
      </c>
      <c r="C13" s="87">
        <v>10009176281</v>
      </c>
      <c r="D13" s="86" t="s">
        <v>186</v>
      </c>
      <c r="E13" s="86" t="s">
        <v>187</v>
      </c>
      <c r="F13" s="159" t="s">
        <v>188</v>
      </c>
      <c r="G13" s="85" t="s">
        <v>229</v>
      </c>
      <c r="H13" s="85" t="s">
        <v>161</v>
      </c>
      <c r="I13" s="36"/>
      <c r="J13" s="88">
        <v>3</v>
      </c>
      <c r="K13" s="86">
        <v>16</v>
      </c>
      <c r="L13" s="87">
        <v>10002418415</v>
      </c>
      <c r="M13" s="86" t="s">
        <v>226</v>
      </c>
      <c r="N13" s="86" t="s">
        <v>153</v>
      </c>
      <c r="O13" s="159" t="s">
        <v>156</v>
      </c>
      <c r="P13" s="85" t="s">
        <v>233</v>
      </c>
      <c r="Q13" s="85" t="s">
        <v>161</v>
      </c>
      <c r="R13" s="31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1"/>
      <c r="AC13" s="11"/>
      <c r="AD13" s="7"/>
      <c r="AE13" s="7"/>
      <c r="AF13" s="71"/>
      <c r="AG13" s="12"/>
      <c r="AH13" s="7"/>
      <c r="AI13" s="71"/>
      <c r="AJ13" s="10"/>
      <c r="AK13" s="7"/>
      <c r="AL13" s="71"/>
      <c r="AM13" s="10"/>
      <c r="AN13" s="68"/>
      <c r="AS13" s="77"/>
    </row>
    <row r="14" spans="1:45" s="49" customFormat="1" ht="15.75" customHeight="1">
      <c r="A14" s="88">
        <v>4</v>
      </c>
      <c r="B14" s="86">
        <v>17</v>
      </c>
      <c r="C14" s="87">
        <v>10006319633</v>
      </c>
      <c r="D14" s="86" t="s">
        <v>158</v>
      </c>
      <c r="E14" s="86" t="s">
        <v>159</v>
      </c>
      <c r="F14" s="159" t="s">
        <v>160</v>
      </c>
      <c r="G14" s="85" t="s">
        <v>235</v>
      </c>
      <c r="H14" s="85" t="s">
        <v>161</v>
      </c>
      <c r="I14" s="36"/>
      <c r="J14" s="88">
        <v>4</v>
      </c>
      <c r="K14" s="86">
        <v>72</v>
      </c>
      <c r="L14" s="87">
        <v>10006422895</v>
      </c>
      <c r="M14" s="86" t="s">
        <v>198</v>
      </c>
      <c r="N14" s="86" t="s">
        <v>199</v>
      </c>
      <c r="O14" s="159" t="s">
        <v>134</v>
      </c>
      <c r="P14" s="85" t="s">
        <v>214</v>
      </c>
      <c r="Q14" s="85" t="s">
        <v>161</v>
      </c>
      <c r="R14" s="319">
        <v>1.2145833333333334E-4</v>
      </c>
      <c r="S14" s="35"/>
      <c r="V14" s="514" t="str">
        <f>CONCATENATE(K17,"  ",M17," ",N17)</f>
        <v>79  OLIVA Lewis</v>
      </c>
      <c r="W14" s="515"/>
      <c r="X14" s="64">
        <v>11.362</v>
      </c>
      <c r="Y14" s="514" t="str">
        <f>CONCATENATE(K18,"  ",M18," ",N18)</f>
        <v>68  ČECHMAN Martin</v>
      </c>
      <c r="Z14" s="518"/>
      <c r="AA14" s="64">
        <v>11.183</v>
      </c>
      <c r="AB14" s="513"/>
      <c r="AC14" s="510"/>
      <c r="AD14" s="64"/>
      <c r="AE14" s="64"/>
      <c r="AF14" s="513"/>
      <c r="AG14" s="510"/>
      <c r="AH14" s="64"/>
      <c r="AI14" s="513"/>
      <c r="AJ14" s="510"/>
      <c r="AK14" s="64"/>
      <c r="AL14" s="513"/>
      <c r="AM14" s="510"/>
      <c r="AN14" s="66"/>
      <c r="AS14" s="77"/>
    </row>
    <row r="15" spans="1:45" s="49" customFormat="1" ht="15.75" customHeight="1" thickBot="1">
      <c r="A15" s="88">
        <v>5</v>
      </c>
      <c r="B15" s="86">
        <v>20</v>
      </c>
      <c r="C15" s="87">
        <v>10007073506</v>
      </c>
      <c r="D15" s="86" t="s">
        <v>162</v>
      </c>
      <c r="E15" s="86" t="s">
        <v>163</v>
      </c>
      <c r="F15" s="159" t="s">
        <v>164</v>
      </c>
      <c r="G15" s="85" t="s">
        <v>165</v>
      </c>
      <c r="H15" s="85" t="s">
        <v>161</v>
      </c>
      <c r="I15" s="36"/>
      <c r="J15" s="88">
        <v>5</v>
      </c>
      <c r="K15" s="86">
        <v>24</v>
      </c>
      <c r="L15" s="87">
        <v>10007772108</v>
      </c>
      <c r="M15" s="86" t="s">
        <v>166</v>
      </c>
      <c r="N15" s="86" t="s">
        <v>227</v>
      </c>
      <c r="O15" s="159" t="s">
        <v>221</v>
      </c>
      <c r="P15" s="85" t="s">
        <v>169</v>
      </c>
      <c r="Q15" s="85" t="s">
        <v>161</v>
      </c>
      <c r="R15" s="319">
        <v>1.2151620370370372E-4</v>
      </c>
      <c r="S15" s="35"/>
      <c r="V15" s="516" t="str">
        <f>CONCATENATE(K20,"  ",M20," ",N20)</f>
        <v>74  WAGNER Robin</v>
      </c>
      <c r="W15" s="519"/>
      <c r="X15" s="63"/>
      <c r="Y15" s="516" t="str">
        <f>CONCATENATE(K19,"  ",M19," ",N19)</f>
        <v>59  RAJKOVSKI Patrik</v>
      </c>
      <c r="Z15" s="517"/>
      <c r="AA15" s="65"/>
      <c r="AB15" s="511"/>
      <c r="AC15" s="512"/>
      <c r="AD15" s="101"/>
      <c r="AE15" s="105"/>
      <c r="AF15" s="511"/>
      <c r="AG15" s="512"/>
      <c r="AH15" s="65"/>
      <c r="AI15" s="511"/>
      <c r="AJ15" s="512"/>
      <c r="AK15" s="65"/>
      <c r="AL15" s="511"/>
      <c r="AM15" s="512"/>
      <c r="AN15" s="69"/>
      <c r="AS15" s="77"/>
    </row>
    <row r="16" spans="1:45" s="49" customFormat="1" ht="15.75" customHeight="1">
      <c r="A16" s="88">
        <v>6</v>
      </c>
      <c r="B16" s="86">
        <v>79</v>
      </c>
      <c r="C16" s="87">
        <v>10006898300</v>
      </c>
      <c r="D16" s="86" t="s">
        <v>230</v>
      </c>
      <c r="E16" s="86" t="s">
        <v>211</v>
      </c>
      <c r="F16" s="159" t="s">
        <v>231</v>
      </c>
      <c r="G16" s="85" t="s">
        <v>232</v>
      </c>
      <c r="H16" s="85" t="s">
        <v>161</v>
      </c>
      <c r="I16" s="36"/>
      <c r="J16" s="88">
        <v>6</v>
      </c>
      <c r="K16" s="86">
        <v>73</v>
      </c>
      <c r="L16" s="87">
        <v>10008950858</v>
      </c>
      <c r="M16" s="86" t="s">
        <v>200</v>
      </c>
      <c r="N16" s="86" t="s">
        <v>201</v>
      </c>
      <c r="O16" s="159" t="s">
        <v>134</v>
      </c>
      <c r="P16" s="85" t="s">
        <v>214</v>
      </c>
      <c r="Q16" s="85" t="s">
        <v>161</v>
      </c>
      <c r="R16" s="31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99"/>
      <c r="AS16" s="77"/>
    </row>
    <row r="17" spans="1:45" s="49" customFormat="1" ht="15.75" customHeight="1">
      <c r="A17" s="88">
        <v>7</v>
      </c>
      <c r="B17" s="86">
        <v>78</v>
      </c>
      <c r="C17" s="87">
        <v>10050887493</v>
      </c>
      <c r="D17" s="86" t="s">
        <v>219</v>
      </c>
      <c r="E17" s="86" t="s">
        <v>205</v>
      </c>
      <c r="F17" s="159" t="s">
        <v>220</v>
      </c>
      <c r="G17" s="85" t="s">
        <v>234</v>
      </c>
      <c r="H17" s="85" t="s">
        <v>161</v>
      </c>
      <c r="I17" s="36"/>
      <c r="J17" s="88">
        <v>7</v>
      </c>
      <c r="K17" s="86">
        <v>79</v>
      </c>
      <c r="L17" s="87">
        <v>10006898300</v>
      </c>
      <c r="M17" s="86" t="s">
        <v>230</v>
      </c>
      <c r="N17" s="86" t="s">
        <v>211</v>
      </c>
      <c r="O17" s="159" t="s">
        <v>231</v>
      </c>
      <c r="P17" s="85" t="s">
        <v>232</v>
      </c>
      <c r="Q17" s="85" t="s">
        <v>161</v>
      </c>
      <c r="R17" s="319">
        <v>1.2228009259259258E-4</v>
      </c>
      <c r="S17" s="35"/>
      <c r="AB17" s="163" t="s">
        <v>97</v>
      </c>
      <c r="AC17" s="158"/>
      <c r="AD17" s="164" t="s">
        <v>23</v>
      </c>
      <c r="AE17" s="164"/>
      <c r="AF17" s="166" t="s">
        <v>98</v>
      </c>
      <c r="AG17" s="158"/>
      <c r="AH17" s="164" t="s">
        <v>23</v>
      </c>
      <c r="AI17" s="166" t="s">
        <v>99</v>
      </c>
      <c r="AJ17" s="165"/>
      <c r="AK17" s="164" t="s">
        <v>23</v>
      </c>
      <c r="AL17" s="166" t="s">
        <v>12</v>
      </c>
      <c r="AM17" s="167"/>
      <c r="AN17" s="168" t="s">
        <v>23</v>
      </c>
      <c r="AS17" s="77"/>
    </row>
    <row r="18" spans="1:45" s="49" customFormat="1" ht="15.75" customHeight="1">
      <c r="A18" s="88">
        <v>8</v>
      </c>
      <c r="B18" s="86">
        <v>24</v>
      </c>
      <c r="C18" s="87">
        <v>10007772108</v>
      </c>
      <c r="D18" s="86" t="s">
        <v>166</v>
      </c>
      <c r="E18" s="86" t="s">
        <v>227</v>
      </c>
      <c r="F18" s="159" t="s">
        <v>221</v>
      </c>
      <c r="G18" s="85" t="s">
        <v>169</v>
      </c>
      <c r="H18" s="85" t="s">
        <v>161</v>
      </c>
      <c r="I18" s="36"/>
      <c r="J18" s="88">
        <v>8</v>
      </c>
      <c r="K18" s="86">
        <v>68</v>
      </c>
      <c r="L18" s="87">
        <v>10010166590</v>
      </c>
      <c r="M18" s="86" t="s">
        <v>189</v>
      </c>
      <c r="N18" s="86" t="s">
        <v>190</v>
      </c>
      <c r="O18" s="159" t="s">
        <v>134</v>
      </c>
      <c r="P18" s="85" t="s">
        <v>214</v>
      </c>
      <c r="Q18" s="85" t="s">
        <v>161</v>
      </c>
      <c r="R18" s="319">
        <v>1.2246527777777776E-4</v>
      </c>
      <c r="S18" s="35"/>
      <c r="AB18" s="529" t="str">
        <f>V11</f>
        <v>69  FANTA Jiří</v>
      </c>
      <c r="AC18" s="530"/>
      <c r="AD18" s="411">
        <v>11.11</v>
      </c>
      <c r="AE18" s="272"/>
      <c r="AF18" s="529" t="str">
        <f>Y10</f>
        <v>20  SZALONTAY Sándor</v>
      </c>
      <c r="AG18" s="521"/>
      <c r="AH18" s="411">
        <v>11.478999999999999</v>
      </c>
      <c r="AI18" s="529" t="str">
        <f>AB10</f>
        <v>16  VYNOKUROV Andrii</v>
      </c>
      <c r="AJ18" s="521"/>
      <c r="AK18" s="412">
        <v>11.481999999999999</v>
      </c>
      <c r="AL18" s="529" t="str">
        <f>AF10</f>
        <v>72  KELEMEN Pavel</v>
      </c>
      <c r="AM18" s="521"/>
      <c r="AN18" s="413">
        <v>11.327999999999999</v>
      </c>
      <c r="AS18" s="77"/>
    </row>
    <row r="19" spans="1:45" s="49" customFormat="1" ht="15.75" customHeight="1">
      <c r="A19" s="88">
        <v>9</v>
      </c>
      <c r="B19" s="86">
        <v>25</v>
      </c>
      <c r="C19" s="87">
        <v>10007271546</v>
      </c>
      <c r="D19" s="86" t="s">
        <v>170</v>
      </c>
      <c r="E19" s="86" t="s">
        <v>228</v>
      </c>
      <c r="F19" s="159" t="s">
        <v>221</v>
      </c>
      <c r="G19" s="85" t="s">
        <v>169</v>
      </c>
      <c r="H19" s="85" t="s">
        <v>161</v>
      </c>
      <c r="I19" s="36"/>
      <c r="J19" s="88">
        <v>9</v>
      </c>
      <c r="K19" s="86">
        <v>59</v>
      </c>
      <c r="L19" s="87">
        <v>10009176281</v>
      </c>
      <c r="M19" s="86" t="s">
        <v>186</v>
      </c>
      <c r="N19" s="86" t="s">
        <v>187</v>
      </c>
      <c r="O19" s="159" t="s">
        <v>188</v>
      </c>
      <c r="P19" s="85" t="s">
        <v>229</v>
      </c>
      <c r="Q19" s="85" t="s">
        <v>161</v>
      </c>
      <c r="R19" s="319">
        <v>1.2335648148148148E-4</v>
      </c>
      <c r="S19" s="35"/>
      <c r="AB19" s="522" t="str">
        <f>Y15</f>
        <v>59  RAJKOVSKI Patrik</v>
      </c>
      <c r="AC19" s="524"/>
      <c r="AD19" s="275"/>
      <c r="AE19" s="275"/>
      <c r="AF19" s="522" t="str">
        <f>V15</f>
        <v>74  WAGNER Robin</v>
      </c>
      <c r="AG19" s="523"/>
      <c r="AH19" s="275"/>
      <c r="AI19" s="522" t="str">
        <f>AL11</f>
        <v>31  JONAUSKAS Svajunas</v>
      </c>
      <c r="AJ19" s="523"/>
      <c r="AK19" s="276"/>
      <c r="AL19" s="522" t="str">
        <f>AI11</f>
        <v>28  CECI Luca</v>
      </c>
      <c r="AM19" s="523"/>
      <c r="AN19" s="277"/>
      <c r="AS19" s="77"/>
    </row>
    <row r="20" spans="1:45" s="49" customFormat="1" ht="15.75" customHeight="1" thickBot="1">
      <c r="A20" s="88">
        <v>10</v>
      </c>
      <c r="B20" s="86">
        <v>35</v>
      </c>
      <c r="C20" s="87">
        <v>10006379247</v>
      </c>
      <c r="D20" s="86" t="s">
        <v>222</v>
      </c>
      <c r="E20" s="86" t="s">
        <v>185</v>
      </c>
      <c r="F20" s="159" t="s">
        <v>216</v>
      </c>
      <c r="G20" s="85" t="s">
        <v>213</v>
      </c>
      <c r="H20" s="85" t="s">
        <v>161</v>
      </c>
      <c r="I20" s="36"/>
      <c r="J20" s="88">
        <v>10</v>
      </c>
      <c r="K20" s="86">
        <v>74</v>
      </c>
      <c r="L20" s="87">
        <v>10007294683</v>
      </c>
      <c r="M20" s="86" t="s">
        <v>202</v>
      </c>
      <c r="N20" s="86" t="s">
        <v>203</v>
      </c>
      <c r="O20" s="159" t="s">
        <v>134</v>
      </c>
      <c r="P20" s="85" t="s">
        <v>214</v>
      </c>
      <c r="Q20" s="85" t="s">
        <v>161</v>
      </c>
      <c r="R20" s="31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 t="s">
        <v>592</v>
      </c>
      <c r="AK20" s="7"/>
      <c r="AL20" s="10"/>
      <c r="AM20" s="10"/>
      <c r="AN20" s="100"/>
    </row>
    <row r="21" spans="1:45" s="49" customFormat="1" ht="15.75" customHeight="1">
      <c r="A21" s="88">
        <v>11</v>
      </c>
      <c r="B21" s="86">
        <v>33</v>
      </c>
      <c r="C21" s="87">
        <v>10010732628</v>
      </c>
      <c r="D21" s="86" t="s">
        <v>223</v>
      </c>
      <c r="E21" s="86" t="s">
        <v>179</v>
      </c>
      <c r="F21" s="159" t="s">
        <v>216</v>
      </c>
      <c r="G21" s="85" t="s">
        <v>213</v>
      </c>
      <c r="H21" s="85" t="s">
        <v>161</v>
      </c>
      <c r="I21" s="36"/>
      <c r="J21" s="88">
        <v>11</v>
      </c>
      <c r="K21" s="86">
        <v>31</v>
      </c>
      <c r="L21" s="87">
        <v>10009181032</v>
      </c>
      <c r="M21" s="86" t="s">
        <v>175</v>
      </c>
      <c r="N21" s="86" t="s">
        <v>176</v>
      </c>
      <c r="O21" s="159" t="s">
        <v>177</v>
      </c>
      <c r="P21" s="85"/>
      <c r="Q21" s="85" t="s">
        <v>161</v>
      </c>
      <c r="R21" s="31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</row>
    <row r="22" spans="1:45" s="49" customFormat="1" ht="15.75" customHeight="1">
      <c r="A22" s="88">
        <v>12</v>
      </c>
      <c r="B22" s="86">
        <v>34</v>
      </c>
      <c r="C22" s="87">
        <v>10009090702</v>
      </c>
      <c r="D22" s="86" t="s">
        <v>224</v>
      </c>
      <c r="E22" s="86" t="s">
        <v>183</v>
      </c>
      <c r="F22" s="159" t="s">
        <v>216</v>
      </c>
      <c r="G22" s="85" t="s">
        <v>213</v>
      </c>
      <c r="H22" s="85" t="s">
        <v>161</v>
      </c>
      <c r="I22" s="36"/>
      <c r="J22" s="88">
        <v>12</v>
      </c>
      <c r="K22" s="86">
        <v>28</v>
      </c>
      <c r="L22" s="87">
        <v>10006108051</v>
      </c>
      <c r="M22" s="86" t="s">
        <v>172</v>
      </c>
      <c r="N22" s="86" t="s">
        <v>173</v>
      </c>
      <c r="O22" s="159" t="s">
        <v>215</v>
      </c>
      <c r="P22" s="85" t="s">
        <v>91</v>
      </c>
      <c r="Q22" s="85" t="s">
        <v>161</v>
      </c>
      <c r="R22" s="319">
        <v>1.2384259259259258E-4</v>
      </c>
      <c r="S22" s="35"/>
      <c r="V22" s="70" t="s">
        <v>9</v>
      </c>
      <c r="W22" s="10"/>
      <c r="X22" s="7" t="s">
        <v>23</v>
      </c>
      <c r="Y22" s="71" t="s">
        <v>10</v>
      </c>
      <c r="Z22" s="10"/>
      <c r="AA22" s="7" t="s">
        <v>23</v>
      </c>
      <c r="AB22" s="71" t="s">
        <v>11</v>
      </c>
      <c r="AC22" s="11"/>
      <c r="AD22" s="7" t="s">
        <v>23</v>
      </c>
      <c r="AE22" s="7"/>
      <c r="AF22" s="71" t="s">
        <v>12</v>
      </c>
      <c r="AG22" s="12"/>
      <c r="AH22" s="68" t="s">
        <v>23</v>
      </c>
      <c r="AI22" s="10"/>
      <c r="AJ22" s="10"/>
      <c r="AK22" s="7"/>
    </row>
    <row r="23" spans="1:45" s="49" customFormat="1" ht="15.75" customHeight="1">
      <c r="A23" s="88">
        <v>13</v>
      </c>
      <c r="B23" s="86">
        <v>68</v>
      </c>
      <c r="C23" s="87">
        <v>10010166590</v>
      </c>
      <c r="D23" s="86" t="s">
        <v>189</v>
      </c>
      <c r="E23" s="86" t="s">
        <v>190</v>
      </c>
      <c r="F23" s="159" t="s">
        <v>134</v>
      </c>
      <c r="G23" s="85" t="s">
        <v>214</v>
      </c>
      <c r="H23" s="85" t="s">
        <v>161</v>
      </c>
      <c r="I23" s="36"/>
      <c r="J23" s="88">
        <v>13</v>
      </c>
      <c r="K23" s="86">
        <v>35</v>
      </c>
      <c r="L23" s="87">
        <v>10006379247</v>
      </c>
      <c r="M23" s="86" t="s">
        <v>222</v>
      </c>
      <c r="N23" s="86" t="s">
        <v>185</v>
      </c>
      <c r="O23" s="159" t="s">
        <v>216</v>
      </c>
      <c r="P23" s="85" t="s">
        <v>213</v>
      </c>
      <c r="Q23" s="85" t="s">
        <v>161</v>
      </c>
      <c r="R23" s="319">
        <v>1.2423611111111112E-4</v>
      </c>
      <c r="S23" s="35"/>
      <c r="V23" s="520" t="str">
        <f>V10</f>
        <v>78  BOS Theo</v>
      </c>
      <c r="W23" s="530"/>
      <c r="X23" s="419">
        <v>10.788</v>
      </c>
      <c r="Y23" s="522" t="str">
        <f>Y11</f>
        <v>25  SHURSHIN Nikita</v>
      </c>
      <c r="Z23" s="523"/>
      <c r="AA23" s="272"/>
      <c r="AB23" s="529" t="str">
        <f>AB11</f>
        <v>34  TURKOV Ivan</v>
      </c>
      <c r="AC23" s="521"/>
      <c r="AD23" s="418">
        <v>11.531000000000001</v>
      </c>
      <c r="AE23" s="273"/>
      <c r="AF23" s="529" t="str">
        <f>AF11</f>
        <v>35  EILERS Joachim</v>
      </c>
      <c r="AG23" s="521"/>
      <c r="AH23" s="417">
        <v>10.603</v>
      </c>
      <c r="AI23" s="10"/>
      <c r="AJ23" s="10"/>
      <c r="AK23" s="7"/>
    </row>
    <row r="24" spans="1:45" s="49" customFormat="1" ht="15.75" customHeight="1">
      <c r="A24" s="88">
        <v>14</v>
      </c>
      <c r="B24" s="86">
        <v>71</v>
      </c>
      <c r="C24" s="87">
        <v>10010166691</v>
      </c>
      <c r="D24" s="86" t="s">
        <v>196</v>
      </c>
      <c r="E24" s="86" t="s">
        <v>225</v>
      </c>
      <c r="F24" s="159" t="s">
        <v>134</v>
      </c>
      <c r="G24" s="85" t="s">
        <v>214</v>
      </c>
      <c r="H24" s="85" t="s">
        <v>161</v>
      </c>
      <c r="I24" s="36"/>
      <c r="J24" s="88">
        <v>14</v>
      </c>
      <c r="K24" s="86">
        <v>34</v>
      </c>
      <c r="L24" s="87">
        <v>10009090702</v>
      </c>
      <c r="M24" s="86" t="s">
        <v>224</v>
      </c>
      <c r="N24" s="86" t="s">
        <v>183</v>
      </c>
      <c r="O24" s="159" t="s">
        <v>216</v>
      </c>
      <c r="P24" s="85" t="s">
        <v>213</v>
      </c>
      <c r="Q24" s="85" t="s">
        <v>161</v>
      </c>
      <c r="R24" s="319">
        <v>1.2454861111111111E-4</v>
      </c>
      <c r="S24" s="35"/>
      <c r="V24" s="531" t="str">
        <f>AL18</f>
        <v>72  KELEMEN Pavel</v>
      </c>
      <c r="W24" s="524"/>
      <c r="X24" s="272"/>
      <c r="Y24" s="529" t="str">
        <f>AI18</f>
        <v>16  VYNOKUROV Andrii</v>
      </c>
      <c r="Z24" s="521"/>
      <c r="AA24" s="419">
        <v>10.763</v>
      </c>
      <c r="AB24" s="522" t="str">
        <f>AF18</f>
        <v>20  SZALONTAY Sándor</v>
      </c>
      <c r="AC24" s="523"/>
      <c r="AD24" s="273"/>
      <c r="AE24" s="273"/>
      <c r="AF24" s="522" t="str">
        <f>AB18</f>
        <v>69  FANTA Jiří</v>
      </c>
      <c r="AG24" s="523"/>
      <c r="AH24" s="279"/>
      <c r="AI24" s="10"/>
      <c r="AJ24" s="10"/>
      <c r="AK24" s="7"/>
    </row>
    <row r="25" spans="1:45" s="49" customFormat="1" ht="15.75" customHeight="1">
      <c r="A25" s="88">
        <v>15</v>
      </c>
      <c r="B25" s="86">
        <v>69</v>
      </c>
      <c r="C25" s="87">
        <v>10009175574</v>
      </c>
      <c r="D25" s="86" t="s">
        <v>193</v>
      </c>
      <c r="E25" s="86" t="s">
        <v>194</v>
      </c>
      <c r="F25" s="159" t="s">
        <v>134</v>
      </c>
      <c r="G25" s="85" t="s">
        <v>214</v>
      </c>
      <c r="H25" s="85" t="s">
        <v>161</v>
      </c>
      <c r="I25" s="36"/>
      <c r="J25" s="88">
        <v>15</v>
      </c>
      <c r="K25" s="86">
        <v>25</v>
      </c>
      <c r="L25" s="87">
        <v>10007271546</v>
      </c>
      <c r="M25" s="86" t="s">
        <v>170</v>
      </c>
      <c r="N25" s="86" t="s">
        <v>228</v>
      </c>
      <c r="O25" s="159" t="s">
        <v>221</v>
      </c>
      <c r="P25" s="85" t="s">
        <v>169</v>
      </c>
      <c r="Q25" s="85" t="s">
        <v>161</v>
      </c>
      <c r="R25" s="319">
        <v>1.2488425925925924E-4</v>
      </c>
      <c r="S25" s="35"/>
      <c r="V25" s="70" t="s">
        <v>101</v>
      </c>
      <c r="W25" s="10"/>
      <c r="X25" s="7"/>
      <c r="Y25" s="71" t="s">
        <v>102</v>
      </c>
      <c r="Z25" s="10"/>
      <c r="AA25" s="7"/>
      <c r="AB25" s="10"/>
      <c r="AC25" s="11"/>
      <c r="AD25" s="7"/>
      <c r="AE25" s="7"/>
      <c r="AF25" s="10"/>
      <c r="AG25" s="12"/>
      <c r="AH25" s="68"/>
      <c r="AI25" s="10"/>
      <c r="AJ25" s="10"/>
      <c r="AK25" s="7"/>
    </row>
    <row r="26" spans="1:45" s="49" customFormat="1" ht="15.75" customHeight="1">
      <c r="A26" s="88">
        <v>16</v>
      </c>
      <c r="B26" s="86">
        <v>70</v>
      </c>
      <c r="C26" s="87">
        <v>10009718572</v>
      </c>
      <c r="D26" s="86" t="s">
        <v>195</v>
      </c>
      <c r="E26" s="86" t="s">
        <v>194</v>
      </c>
      <c r="F26" s="159" t="s">
        <v>134</v>
      </c>
      <c r="G26" s="85" t="s">
        <v>214</v>
      </c>
      <c r="H26" s="85" t="s">
        <v>161</v>
      </c>
      <c r="I26" s="36"/>
      <c r="J26" s="88">
        <v>16</v>
      </c>
      <c r="K26" s="86">
        <v>69</v>
      </c>
      <c r="L26" s="87">
        <v>10009175574</v>
      </c>
      <c r="M26" s="86" t="s">
        <v>193</v>
      </c>
      <c r="N26" s="86" t="s">
        <v>194</v>
      </c>
      <c r="O26" s="159" t="s">
        <v>134</v>
      </c>
      <c r="P26" s="85" t="s">
        <v>214</v>
      </c>
      <c r="Q26" s="85" t="s">
        <v>161</v>
      </c>
      <c r="R26" s="319">
        <v>1.2503472222222224E-4</v>
      </c>
      <c r="S26" s="35"/>
      <c r="V26" s="520" t="str">
        <f>AI10</f>
        <v>24  DUBCHENKO Alexandr</v>
      </c>
      <c r="W26" s="530"/>
      <c r="X26" s="411">
        <v>11.13</v>
      </c>
      <c r="Y26" s="529" t="str">
        <f>AL10</f>
        <v>73  SOJKA David</v>
      </c>
      <c r="Z26" s="521"/>
      <c r="AA26" s="7">
        <v>11.27</v>
      </c>
      <c r="AB26" s="73"/>
      <c r="AC26" s="73"/>
      <c r="AD26" s="8"/>
      <c r="AE26" s="8"/>
      <c r="AF26" s="73"/>
      <c r="AG26" s="73"/>
      <c r="AH26" s="25"/>
      <c r="AI26" s="10"/>
      <c r="AJ26" s="10"/>
      <c r="AK26" s="7"/>
    </row>
    <row r="27" spans="1:45" s="49" customFormat="1" ht="15.75" customHeight="1" thickBot="1">
      <c r="A27" s="88">
        <v>17</v>
      </c>
      <c r="B27" s="86">
        <v>73</v>
      </c>
      <c r="C27" s="87">
        <v>10008950858</v>
      </c>
      <c r="D27" s="86" t="s">
        <v>200</v>
      </c>
      <c r="E27" s="86" t="s">
        <v>201</v>
      </c>
      <c r="F27" s="159" t="s">
        <v>134</v>
      </c>
      <c r="G27" s="85" t="s">
        <v>214</v>
      </c>
      <c r="H27" s="85" t="s">
        <v>161</v>
      </c>
      <c r="I27" s="36"/>
      <c r="J27" s="88">
        <v>17</v>
      </c>
      <c r="K27" s="86">
        <v>33</v>
      </c>
      <c r="L27" s="87">
        <v>10010732628</v>
      </c>
      <c r="M27" s="86" t="s">
        <v>223</v>
      </c>
      <c r="N27" s="86" t="s">
        <v>179</v>
      </c>
      <c r="O27" s="159" t="s">
        <v>216</v>
      </c>
      <c r="P27" s="85" t="s">
        <v>213</v>
      </c>
      <c r="Q27" s="85" t="s">
        <v>161</v>
      </c>
      <c r="R27" s="319">
        <v>1.2767361111111112E-4</v>
      </c>
      <c r="S27" s="35"/>
      <c r="V27" s="532" t="str">
        <f>Y14</f>
        <v>68  ČECHMAN Martin</v>
      </c>
      <c r="W27" s="533"/>
      <c r="X27" s="280"/>
      <c r="Y27" s="534" t="str">
        <f>V14</f>
        <v>79  OLIVA Lewis</v>
      </c>
      <c r="Z27" s="535"/>
      <c r="AA27" s="26"/>
      <c r="AB27" s="75"/>
      <c r="AC27" s="75"/>
      <c r="AD27" s="27"/>
      <c r="AE27" s="27"/>
      <c r="AF27" s="75"/>
      <c r="AG27" s="75"/>
      <c r="AH27" s="28"/>
      <c r="AI27" s="10"/>
      <c r="AJ27" s="10"/>
      <c r="AK27" s="7"/>
      <c r="AL27" s="10"/>
      <c r="AM27" s="10"/>
      <c r="AN27" s="100"/>
    </row>
    <row r="28" spans="1:45" s="49" customFormat="1" ht="15.75" customHeight="1" thickBot="1">
      <c r="A28" s="88">
        <v>18</v>
      </c>
      <c r="B28" s="86">
        <v>74</v>
      </c>
      <c r="C28" s="87">
        <v>10007294683</v>
      </c>
      <c r="D28" s="86" t="s">
        <v>202</v>
      </c>
      <c r="E28" s="86" t="s">
        <v>203</v>
      </c>
      <c r="F28" s="159" t="s">
        <v>134</v>
      </c>
      <c r="G28" s="85" t="s">
        <v>214</v>
      </c>
      <c r="H28" s="85" t="s">
        <v>161</v>
      </c>
      <c r="I28" s="36"/>
      <c r="J28" s="88">
        <v>18</v>
      </c>
      <c r="K28" s="86">
        <v>71</v>
      </c>
      <c r="L28" s="87">
        <v>10010166691</v>
      </c>
      <c r="M28" s="86" t="s">
        <v>196</v>
      </c>
      <c r="N28" s="86" t="s">
        <v>225</v>
      </c>
      <c r="O28" s="159" t="s">
        <v>134</v>
      </c>
      <c r="P28" s="85" t="s">
        <v>214</v>
      </c>
      <c r="Q28" s="85" t="s">
        <v>161</v>
      </c>
      <c r="R28" s="31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175" t="s">
        <v>103</v>
      </c>
      <c r="AM28" s="176"/>
      <c r="AN28" s="177" t="s">
        <v>24</v>
      </c>
    </row>
    <row r="29" spans="1:45" s="49" customFormat="1" ht="15.75" customHeight="1">
      <c r="A29" s="88">
        <v>19</v>
      </c>
      <c r="B29" s="86">
        <v>72</v>
      </c>
      <c r="C29" s="87">
        <v>10006422895</v>
      </c>
      <c r="D29" s="86" t="s">
        <v>198</v>
      </c>
      <c r="E29" s="86" t="s">
        <v>199</v>
      </c>
      <c r="F29" s="159" t="s">
        <v>134</v>
      </c>
      <c r="G29" s="85" t="s">
        <v>214</v>
      </c>
      <c r="H29" s="85" t="s">
        <v>161</v>
      </c>
      <c r="I29" s="36"/>
      <c r="J29" s="88">
        <v>19</v>
      </c>
      <c r="K29" s="86">
        <v>70</v>
      </c>
      <c r="L29" s="87">
        <v>10009718572</v>
      </c>
      <c r="M29" s="86" t="s">
        <v>195</v>
      </c>
      <c r="N29" s="86" t="s">
        <v>194</v>
      </c>
      <c r="O29" s="159" t="s">
        <v>134</v>
      </c>
      <c r="P29" s="85" t="s">
        <v>214</v>
      </c>
      <c r="Q29" s="85" t="s">
        <v>161</v>
      </c>
      <c r="R29" s="31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531" t="s">
        <v>615</v>
      </c>
      <c r="AM29" s="523"/>
      <c r="AN29" s="433">
        <v>9</v>
      </c>
    </row>
    <row r="30" spans="1:45" s="49" customFormat="1" ht="15.75" customHeight="1">
      <c r="A30" s="88">
        <v>20</v>
      </c>
      <c r="B30" s="86">
        <v>16</v>
      </c>
      <c r="C30" s="87">
        <v>10002418415</v>
      </c>
      <c r="D30" s="86" t="s">
        <v>226</v>
      </c>
      <c r="E30" s="86" t="s">
        <v>153</v>
      </c>
      <c r="F30" s="159" t="s">
        <v>156</v>
      </c>
      <c r="G30" s="85" t="s">
        <v>233</v>
      </c>
      <c r="H30" s="85" t="s">
        <v>161</v>
      </c>
      <c r="I30" s="36"/>
      <c r="J30" s="88">
        <v>20</v>
      </c>
      <c r="K30" s="86">
        <v>17</v>
      </c>
      <c r="L30" s="87">
        <v>10006319633</v>
      </c>
      <c r="M30" s="86" t="s">
        <v>158</v>
      </c>
      <c r="N30" s="86" t="s">
        <v>159</v>
      </c>
      <c r="O30" s="159" t="s">
        <v>160</v>
      </c>
      <c r="P30" s="85" t="s">
        <v>235</v>
      </c>
      <c r="Q30" s="85" t="s">
        <v>161</v>
      </c>
      <c r="R30" s="319">
        <v>1.3150462962962961E-4</v>
      </c>
      <c r="S30" s="35"/>
      <c r="V30" s="70" t="s">
        <v>9</v>
      </c>
      <c r="W30" s="10" t="s">
        <v>24</v>
      </c>
      <c r="X30" s="118" t="s">
        <v>23</v>
      </c>
      <c r="Y30" s="71" t="s">
        <v>17</v>
      </c>
      <c r="Z30" s="10" t="s">
        <v>24</v>
      </c>
      <c r="AA30" s="119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531" t="s">
        <v>613</v>
      </c>
      <c r="AM30" s="523"/>
      <c r="AN30" s="433">
        <v>10</v>
      </c>
    </row>
    <row r="31" spans="1:45" s="49" customFormat="1" ht="15.75" customHeight="1">
      <c r="A31" s="40"/>
      <c r="B31" s="39"/>
      <c r="C31" s="486"/>
      <c r="D31" s="486"/>
      <c r="E31" s="72"/>
      <c r="F31" s="72"/>
      <c r="G31" s="39"/>
      <c r="H31" s="39"/>
      <c r="I31" s="36"/>
      <c r="J31" s="40"/>
      <c r="K31" s="39"/>
      <c r="L31" s="486"/>
      <c r="M31" s="486"/>
      <c r="N31" s="72"/>
      <c r="O31" s="72"/>
      <c r="P31" s="39"/>
      <c r="Q31" s="39"/>
      <c r="R31" s="39"/>
      <c r="S31" s="35"/>
      <c r="V31" s="420" t="str">
        <f>V24</f>
        <v>72  KELEMEN Pavel</v>
      </c>
      <c r="W31" s="427">
        <v>2</v>
      </c>
      <c r="X31" s="272"/>
      <c r="Y31" s="420" t="str">
        <f>Y23</f>
        <v>25  SHURSHIN Nikita</v>
      </c>
      <c r="Z31" s="427">
        <v>3</v>
      </c>
      <c r="AA31" s="416"/>
      <c r="AB31" s="73"/>
      <c r="AC31" s="74"/>
      <c r="AD31" s="8"/>
      <c r="AE31" s="8"/>
      <c r="AF31" s="73"/>
      <c r="AG31" s="74"/>
      <c r="AH31" s="76"/>
      <c r="AI31" s="10"/>
      <c r="AJ31" s="10"/>
      <c r="AK31" s="7"/>
      <c r="AL31" s="531" t="s">
        <v>614</v>
      </c>
      <c r="AM31" s="523"/>
      <c r="AN31" s="433">
        <v>11</v>
      </c>
    </row>
    <row r="32" spans="1:45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421" t="str">
        <f>AF24</f>
        <v>69  FANTA Jiří</v>
      </c>
      <c r="W32" s="427">
        <v>3</v>
      </c>
      <c r="X32" s="272"/>
      <c r="Y32" s="420" t="str">
        <f>AB24</f>
        <v>20  SZALONTAY Sándor</v>
      </c>
      <c r="Z32" s="427">
        <v>2</v>
      </c>
      <c r="AA32" s="429"/>
      <c r="AB32" s="73"/>
      <c r="AC32" s="74"/>
      <c r="AD32" s="8"/>
      <c r="AE32" s="8"/>
      <c r="AF32" s="73"/>
      <c r="AG32" s="74"/>
      <c r="AH32" s="76"/>
      <c r="AI32" s="10"/>
      <c r="AJ32" s="10"/>
      <c r="AK32" s="7"/>
      <c r="AL32" s="531" t="s">
        <v>616</v>
      </c>
      <c r="AM32" s="523"/>
      <c r="AN32" s="433">
        <v>12</v>
      </c>
    </row>
    <row r="33" spans="1:45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426" t="str">
        <f>Y27</f>
        <v>79  OLIVA Lewis</v>
      </c>
      <c r="W33" s="428">
        <v>1</v>
      </c>
      <c r="X33" s="432">
        <v>11.723000000000001</v>
      </c>
      <c r="Y33" s="431" t="str">
        <f>V27</f>
        <v>68  ČECHMAN Martin</v>
      </c>
      <c r="Z33" s="427">
        <v>1</v>
      </c>
      <c r="AA33" s="430">
        <v>11.109</v>
      </c>
      <c r="AB33" s="73"/>
      <c r="AC33" s="74"/>
      <c r="AD33" s="8"/>
      <c r="AE33" s="8"/>
      <c r="AF33" s="73"/>
      <c r="AG33" s="74"/>
      <c r="AH33" s="76"/>
      <c r="AI33" s="10"/>
      <c r="AJ33" s="10"/>
      <c r="AK33" s="7"/>
      <c r="AL33" s="22"/>
      <c r="AM33" s="178" t="s">
        <v>23</v>
      </c>
      <c r="AN33" s="434">
        <v>11.106</v>
      </c>
    </row>
    <row r="34" spans="1:45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</row>
    <row r="35" spans="1:45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62" t="s">
        <v>19</v>
      </c>
      <c r="W35" s="17"/>
      <c r="X35" s="18"/>
      <c r="Y35" s="109"/>
      <c r="Z35" s="109"/>
      <c r="AA35" s="115"/>
      <c r="AB35" s="17"/>
      <c r="AC35" s="17"/>
      <c r="AD35" s="18"/>
      <c r="AE35" s="109"/>
      <c r="AF35" s="109"/>
      <c r="AG35" s="110"/>
      <c r="AI35" s="10"/>
      <c r="AJ35" s="10"/>
      <c r="AK35" s="7"/>
      <c r="AL35" s="175" t="s">
        <v>20</v>
      </c>
      <c r="AM35" s="176"/>
      <c r="AN35" s="177" t="s">
        <v>24</v>
      </c>
    </row>
    <row r="36" spans="1:45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0" t="s">
        <v>9</v>
      </c>
      <c r="W36" s="10"/>
      <c r="X36" s="7" t="s">
        <v>23</v>
      </c>
      <c r="Y36" s="118"/>
      <c r="Z36" s="111"/>
      <c r="AA36" s="116"/>
      <c r="AB36" s="71" t="s">
        <v>10</v>
      </c>
      <c r="AC36" s="10"/>
      <c r="AD36" s="7" t="s">
        <v>23</v>
      </c>
      <c r="AE36" s="111"/>
      <c r="AF36" s="118"/>
      <c r="AG36" s="119"/>
      <c r="AI36" s="10"/>
      <c r="AJ36" s="10"/>
      <c r="AK36" s="7"/>
      <c r="AL36" s="531" t="s">
        <v>636</v>
      </c>
      <c r="AM36" s="523"/>
      <c r="AN36" s="433">
        <v>5</v>
      </c>
      <c r="AO36" s="35"/>
    </row>
    <row r="37" spans="1:45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20" t="str">
        <f>V23</f>
        <v>78  BOS Theo</v>
      </c>
      <c r="W37" s="543"/>
      <c r="X37" s="411">
        <v>10.566000000000001</v>
      </c>
      <c r="Y37" s="290"/>
      <c r="Z37" s="291"/>
      <c r="AA37" s="292"/>
      <c r="AB37" s="544" t="str">
        <f>Y24</f>
        <v>16  VYNOKUROV Andrii</v>
      </c>
      <c r="AC37" s="521"/>
      <c r="AD37" s="7">
        <v>10.637</v>
      </c>
      <c r="AE37" s="111"/>
      <c r="AF37" s="118"/>
      <c r="AG37" s="119"/>
      <c r="AI37" s="10"/>
      <c r="AJ37" s="10"/>
      <c r="AK37" s="7"/>
      <c r="AL37" s="531" t="s">
        <v>634</v>
      </c>
      <c r="AM37" s="523"/>
      <c r="AN37" s="433">
        <v>6</v>
      </c>
      <c r="AO37" s="35"/>
      <c r="AP37" s="35"/>
    </row>
    <row r="38" spans="1:45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31" t="str">
        <f>Y33</f>
        <v>68  ČECHMAN Martin</v>
      </c>
      <c r="W38" s="536"/>
      <c r="X38" s="272"/>
      <c r="Y38" s="293"/>
      <c r="Z38" s="291"/>
      <c r="AA38" s="292"/>
      <c r="AB38" s="541" t="str">
        <f>V33</f>
        <v>79  OLIVA Lewis</v>
      </c>
      <c r="AC38" s="542"/>
      <c r="AD38" s="7"/>
      <c r="AE38" s="111"/>
      <c r="AF38" s="111"/>
      <c r="AG38" s="112"/>
      <c r="AI38" s="10"/>
      <c r="AJ38" s="10"/>
      <c r="AK38" s="7"/>
      <c r="AL38" s="531" t="s">
        <v>635</v>
      </c>
      <c r="AM38" s="523"/>
      <c r="AN38" s="433">
        <v>7</v>
      </c>
      <c r="AO38" s="35"/>
      <c r="AP38" s="35"/>
    </row>
    <row r="39" spans="1:45" ht="13.5" customHeight="1">
      <c r="T39" s="77"/>
      <c r="V39" s="169"/>
      <c r="W39" s="170"/>
      <c r="X39" s="170"/>
      <c r="Y39" s="170"/>
      <c r="Z39" s="170"/>
      <c r="AA39" s="171"/>
      <c r="AB39" s="170"/>
      <c r="AC39" s="170"/>
      <c r="AD39" s="113"/>
      <c r="AE39" s="113"/>
      <c r="AF39" s="113"/>
      <c r="AG39" s="114"/>
      <c r="AI39" s="10"/>
      <c r="AJ39" s="10"/>
      <c r="AK39" s="7"/>
      <c r="AL39" s="531" t="s">
        <v>637</v>
      </c>
      <c r="AM39" s="523"/>
      <c r="AN39" s="433">
        <v>8</v>
      </c>
      <c r="AS39" s="77"/>
    </row>
    <row r="40" spans="1:45" ht="14.25" customHeight="1" thickBot="1">
      <c r="P40" s="37"/>
      <c r="Q40" s="37"/>
      <c r="V40" s="20"/>
      <c r="W40" s="11"/>
      <c r="X40" s="8"/>
      <c r="Y40" s="171"/>
      <c r="Z40" s="171"/>
      <c r="AA40" s="172"/>
      <c r="AB40" s="12"/>
      <c r="AC40" s="12"/>
      <c r="AD40" s="1"/>
      <c r="AE40" s="1"/>
      <c r="AF40" s="1"/>
      <c r="AG40" s="106"/>
      <c r="AL40" s="22"/>
      <c r="AM40" s="178" t="s">
        <v>23</v>
      </c>
      <c r="AN40" s="434">
        <v>10.957000000000001</v>
      </c>
    </row>
    <row r="41" spans="1:45" ht="11.25" customHeight="1">
      <c r="P41" s="37"/>
      <c r="Q41" s="37"/>
      <c r="V41" s="70" t="s">
        <v>11</v>
      </c>
      <c r="W41" s="11"/>
      <c r="X41" s="7" t="s">
        <v>23</v>
      </c>
      <c r="Y41" s="118"/>
      <c r="Z41" s="120"/>
      <c r="AA41" s="173"/>
      <c r="AB41" s="71" t="s">
        <v>12</v>
      </c>
      <c r="AC41" s="12"/>
      <c r="AD41" s="7" t="s">
        <v>23</v>
      </c>
      <c r="AE41" s="1"/>
      <c r="AF41" s="118"/>
      <c r="AG41" s="106"/>
    </row>
    <row r="42" spans="1:45">
      <c r="P42" s="37"/>
      <c r="Q42" s="37"/>
      <c r="V42" s="531" t="str">
        <f>AB23</f>
        <v>34  TURKOV Ivan</v>
      </c>
      <c r="W42" s="523"/>
      <c r="X42" s="412"/>
      <c r="Y42" s="438"/>
      <c r="Z42" s="439"/>
      <c r="AA42" s="295"/>
      <c r="AB42" s="537" t="str">
        <f>AF23</f>
        <v>35  EILERS Joachim</v>
      </c>
      <c r="AC42" s="523"/>
      <c r="AD42" s="412"/>
      <c r="AE42" s="443"/>
      <c r="AF42" s="438"/>
      <c r="AG42" s="106"/>
    </row>
    <row r="43" spans="1:45" ht="13.5" thickBot="1">
      <c r="P43" s="37"/>
      <c r="Q43" s="37"/>
      <c r="V43" s="545" t="str">
        <f>Y26</f>
        <v>73  SOJKA David</v>
      </c>
      <c r="W43" s="546"/>
      <c r="X43" s="440">
        <v>11.112</v>
      </c>
      <c r="Y43" s="441"/>
      <c r="Z43" s="442"/>
      <c r="AA43" s="299"/>
      <c r="AB43" s="547" t="str">
        <f>V26</f>
        <v>24  DUBCHENKO Alexandr</v>
      </c>
      <c r="AC43" s="546"/>
      <c r="AD43" s="440">
        <v>10.93</v>
      </c>
      <c r="AE43" s="444"/>
      <c r="AF43" s="444"/>
      <c r="AG43" s="108"/>
    </row>
    <row r="44" spans="1:45" ht="13.5" thickBot="1">
      <c r="P44" s="37"/>
      <c r="Q44" s="37"/>
      <c r="AC44" s="10"/>
    </row>
    <row r="45" spans="1:45" ht="20.25">
      <c r="P45" s="37"/>
      <c r="Q45" s="37"/>
      <c r="V45" s="162" t="s">
        <v>21</v>
      </c>
      <c r="W45" s="17"/>
      <c r="X45" s="18"/>
      <c r="Y45" s="17"/>
      <c r="Z45" s="17"/>
      <c r="AA45" s="18"/>
      <c r="AB45" s="17"/>
      <c r="AC45" s="19"/>
      <c r="AD45" s="102"/>
      <c r="AF45" s="500" t="s">
        <v>22</v>
      </c>
      <c r="AG45" s="501"/>
      <c r="AH45" s="501"/>
      <c r="AI45" s="501"/>
      <c r="AJ45" s="501"/>
      <c r="AK45" s="501"/>
      <c r="AL45" s="501"/>
      <c r="AM45" s="501"/>
      <c r="AN45" s="502"/>
    </row>
    <row r="46" spans="1:45" ht="20.25">
      <c r="P46" s="37"/>
      <c r="Q46" s="37"/>
      <c r="V46" s="70" t="s">
        <v>35</v>
      </c>
      <c r="W46" s="10"/>
      <c r="X46" s="7" t="s">
        <v>23</v>
      </c>
      <c r="Y46" s="71" t="s">
        <v>36</v>
      </c>
      <c r="Z46" s="10"/>
      <c r="AA46" s="7" t="s">
        <v>23</v>
      </c>
      <c r="AB46" s="71" t="s">
        <v>37</v>
      </c>
      <c r="AC46" s="11"/>
      <c r="AD46" s="68" t="s">
        <v>23</v>
      </c>
      <c r="AF46" s="70" t="s">
        <v>106</v>
      </c>
      <c r="AG46" s="10"/>
      <c r="AH46" s="7" t="s">
        <v>23</v>
      </c>
      <c r="AI46" s="71" t="s">
        <v>10</v>
      </c>
      <c r="AJ46" s="10"/>
      <c r="AK46" s="7" t="s">
        <v>23</v>
      </c>
      <c r="AL46" s="71" t="s">
        <v>11</v>
      </c>
      <c r="AM46" s="11"/>
      <c r="AN46" s="68" t="s">
        <v>23</v>
      </c>
    </row>
    <row r="47" spans="1:45">
      <c r="P47" s="37"/>
      <c r="Q47" s="37"/>
      <c r="V47" s="516" t="str">
        <f>V37</f>
        <v>78  BOS Theo</v>
      </c>
      <c r="W47" s="548"/>
      <c r="X47" s="272"/>
      <c r="Y47" s="556" t="s">
        <v>629</v>
      </c>
      <c r="Z47" s="548"/>
      <c r="AA47" s="272"/>
      <c r="AB47" s="497"/>
      <c r="AC47" s="496"/>
      <c r="AD47" s="300"/>
      <c r="AE47" s="301"/>
      <c r="AF47" s="516" t="str">
        <f>Y47</f>
        <v>78  BOS Theo</v>
      </c>
      <c r="AG47" s="517"/>
      <c r="AH47" s="7"/>
      <c r="AI47" s="556" t="s">
        <v>629</v>
      </c>
      <c r="AJ47" s="517"/>
      <c r="AK47" s="7"/>
      <c r="AL47" s="513"/>
      <c r="AM47" s="510"/>
      <c r="AN47" s="13"/>
    </row>
    <row r="48" spans="1:45">
      <c r="P48" s="37"/>
      <c r="Q48" s="37"/>
      <c r="V48" s="514" t="str">
        <f>AB43</f>
        <v>24  DUBCHENKO Alexandr</v>
      </c>
      <c r="W48" s="557"/>
      <c r="X48" s="7">
        <v>10.818</v>
      </c>
      <c r="Y48" s="558" t="s">
        <v>630</v>
      </c>
      <c r="Z48" s="557"/>
      <c r="AA48" s="7">
        <v>10.554</v>
      </c>
      <c r="AB48" s="497"/>
      <c r="AC48" s="496"/>
      <c r="AD48" s="300"/>
      <c r="AE48" s="301"/>
      <c r="AF48" s="516" t="str">
        <f>Y51</f>
        <v>73  SOJKA David</v>
      </c>
      <c r="AG48" s="517"/>
      <c r="AH48" s="7"/>
      <c r="AI48" s="556" t="s">
        <v>631</v>
      </c>
      <c r="AJ48" s="517"/>
      <c r="AK48" s="7"/>
      <c r="AL48" s="513"/>
      <c r="AM48" s="510"/>
      <c r="AN48" s="13"/>
    </row>
    <row r="49" spans="22:40" ht="20.25">
      <c r="V49" s="20"/>
      <c r="W49" s="10"/>
      <c r="X49" s="7"/>
      <c r="Y49" s="10"/>
      <c r="Z49" s="10"/>
      <c r="AA49" s="7"/>
      <c r="AB49" s="10"/>
      <c r="AC49" s="11"/>
      <c r="AD49" s="103"/>
      <c r="AE49" s="174"/>
      <c r="AF49" s="20"/>
      <c r="AG49" s="10"/>
      <c r="AH49" s="7"/>
      <c r="AI49" s="10"/>
      <c r="AJ49" s="10"/>
      <c r="AK49" s="7"/>
      <c r="AL49" s="10"/>
      <c r="AM49" s="11"/>
      <c r="AN49" s="13"/>
    </row>
    <row r="50" spans="22:40" ht="20.25">
      <c r="V50" s="70" t="s">
        <v>38</v>
      </c>
      <c r="W50" s="10"/>
      <c r="X50" s="7" t="s">
        <v>23</v>
      </c>
      <c r="Y50" s="71" t="s">
        <v>39</v>
      </c>
      <c r="Z50" s="10"/>
      <c r="AA50" s="7" t="s">
        <v>23</v>
      </c>
      <c r="AB50" s="71" t="s">
        <v>40</v>
      </c>
      <c r="AC50" s="11"/>
      <c r="AD50" s="68" t="s">
        <v>23</v>
      </c>
      <c r="AE50" s="174"/>
      <c r="AF50" s="70" t="s">
        <v>107</v>
      </c>
      <c r="AG50" s="10"/>
      <c r="AH50" s="7" t="s">
        <v>23</v>
      </c>
      <c r="AI50" s="71" t="s">
        <v>10</v>
      </c>
      <c r="AJ50" s="10"/>
      <c r="AK50" s="7" t="s">
        <v>23</v>
      </c>
      <c r="AL50" s="71" t="s">
        <v>11</v>
      </c>
      <c r="AM50" s="11"/>
      <c r="AN50" s="68" t="s">
        <v>23</v>
      </c>
    </row>
    <row r="51" spans="22:40">
      <c r="V51" s="516" t="str">
        <f>V43</f>
        <v>73  SOJKA David</v>
      </c>
      <c r="W51" s="548"/>
      <c r="X51" s="272"/>
      <c r="Y51" s="556" t="s">
        <v>631</v>
      </c>
      <c r="Z51" s="548"/>
      <c r="AA51" s="7"/>
      <c r="AB51" s="497"/>
      <c r="AC51" s="496"/>
      <c r="AD51" s="278"/>
      <c r="AE51" s="301"/>
      <c r="AF51" s="516" t="str">
        <f>Y52</f>
        <v>16  VYNOKUROV Andrii</v>
      </c>
      <c r="AG51" s="517"/>
      <c r="AH51" s="7"/>
      <c r="AI51" s="556" t="s">
        <v>632</v>
      </c>
      <c r="AJ51" s="517"/>
      <c r="AK51" s="7"/>
      <c r="AL51" s="513"/>
      <c r="AM51" s="510"/>
      <c r="AN51" s="13"/>
    </row>
    <row r="52" spans="22:40" ht="13.5" thickBot="1">
      <c r="V52" s="551" t="str">
        <f>AB37</f>
        <v>16  VYNOKUROV Andrii</v>
      </c>
      <c r="W52" s="552"/>
      <c r="X52" s="26">
        <v>10.689</v>
      </c>
      <c r="Y52" s="553" t="s">
        <v>632</v>
      </c>
      <c r="Z52" s="552"/>
      <c r="AA52" s="26">
        <v>11.17</v>
      </c>
      <c r="AB52" s="493"/>
      <c r="AC52" s="492"/>
      <c r="AD52" s="303"/>
      <c r="AE52" s="301"/>
      <c r="AF52" s="549" t="str">
        <f>Y48</f>
        <v>24  DUBCHENKO Alexandr</v>
      </c>
      <c r="AG52" s="554"/>
      <c r="AH52" s="26"/>
      <c r="AI52" s="555" t="s">
        <v>630</v>
      </c>
      <c r="AJ52" s="554"/>
      <c r="AK52" s="26"/>
      <c r="AL52" s="511"/>
      <c r="AM52" s="512"/>
      <c r="AN52" s="453"/>
    </row>
  </sheetData>
  <mergeCells count="94">
    <mergeCell ref="A1:S1"/>
    <mergeCell ref="V1:AN1"/>
    <mergeCell ref="C2:R2"/>
    <mergeCell ref="X2:AM2"/>
    <mergeCell ref="A4:S4"/>
    <mergeCell ref="V4:AN4"/>
    <mergeCell ref="A9:S9"/>
    <mergeCell ref="V10:W10"/>
    <mergeCell ref="Y10:Z10"/>
    <mergeCell ref="AB10:AC10"/>
    <mergeCell ref="AF10:AG10"/>
    <mergeCell ref="AI10:AJ10"/>
    <mergeCell ref="AL10:AM10"/>
    <mergeCell ref="V11:W11"/>
    <mergeCell ref="Y11:Z11"/>
    <mergeCell ref="AB11:AC11"/>
    <mergeCell ref="AF11:AG11"/>
    <mergeCell ref="AI11:AJ11"/>
    <mergeCell ref="AL11:AM11"/>
    <mergeCell ref="AL15:AM15"/>
    <mergeCell ref="V14:W14"/>
    <mergeCell ref="Y14:Z14"/>
    <mergeCell ref="AB14:AC14"/>
    <mergeCell ref="AF14:AG14"/>
    <mergeCell ref="AI14:AJ14"/>
    <mergeCell ref="AL14:AM14"/>
    <mergeCell ref="V15:W15"/>
    <mergeCell ref="Y15:Z15"/>
    <mergeCell ref="AB15:AC15"/>
    <mergeCell ref="AF15:AG15"/>
    <mergeCell ref="AI15:AJ15"/>
    <mergeCell ref="AB18:AC18"/>
    <mergeCell ref="AF18:AG18"/>
    <mergeCell ref="AI18:AJ18"/>
    <mergeCell ref="AL18:AM18"/>
    <mergeCell ref="AB19:AC19"/>
    <mergeCell ref="AF19:AG19"/>
    <mergeCell ref="AI19:AJ19"/>
    <mergeCell ref="AL19:AM19"/>
    <mergeCell ref="V23:W23"/>
    <mergeCell ref="Y23:Z23"/>
    <mergeCell ref="AB23:AC23"/>
    <mergeCell ref="AF23:AG23"/>
    <mergeCell ref="V24:W24"/>
    <mergeCell ref="Y24:Z24"/>
    <mergeCell ref="AB24:AC24"/>
    <mergeCell ref="AF24:AG24"/>
    <mergeCell ref="V26:W26"/>
    <mergeCell ref="Y26:Z26"/>
    <mergeCell ref="V27:W27"/>
    <mergeCell ref="Y27:Z27"/>
    <mergeCell ref="AL29:AM29"/>
    <mergeCell ref="AL36:AM36"/>
    <mergeCell ref="AL30:AM30"/>
    <mergeCell ref="C31:D31"/>
    <mergeCell ref="L31:M31"/>
    <mergeCell ref="AL31:AM31"/>
    <mergeCell ref="AL32:AM32"/>
    <mergeCell ref="AF45:AN45"/>
    <mergeCell ref="V37:W37"/>
    <mergeCell ref="AB37:AC37"/>
    <mergeCell ref="AL38:AM38"/>
    <mergeCell ref="V38:W38"/>
    <mergeCell ref="AB38:AC38"/>
    <mergeCell ref="AL37:AM37"/>
    <mergeCell ref="AL39:AM39"/>
    <mergeCell ref="V42:W42"/>
    <mergeCell ref="AB42:AC42"/>
    <mergeCell ref="V43:W43"/>
    <mergeCell ref="AB43:AC43"/>
    <mergeCell ref="AL48:AM48"/>
    <mergeCell ref="V47:W47"/>
    <mergeCell ref="Y47:Z47"/>
    <mergeCell ref="AB47:AC47"/>
    <mergeCell ref="AF47:AG47"/>
    <mergeCell ref="AI47:AJ47"/>
    <mergeCell ref="AL47:AM47"/>
    <mergeCell ref="V48:W48"/>
    <mergeCell ref="Y48:Z48"/>
    <mergeCell ref="AB48:AC48"/>
    <mergeCell ref="AF48:AG48"/>
    <mergeCell ref="AI48:AJ48"/>
    <mergeCell ref="AL52:AM52"/>
    <mergeCell ref="V51:W51"/>
    <mergeCell ref="Y51:Z51"/>
    <mergeCell ref="AB51:AC51"/>
    <mergeCell ref="AF51:AG51"/>
    <mergeCell ref="AI51:AJ51"/>
    <mergeCell ref="AL51:AM51"/>
    <mergeCell ref="V52:W52"/>
    <mergeCell ref="Y52:Z52"/>
    <mergeCell ref="AB52:AC52"/>
    <mergeCell ref="AF52:AG52"/>
    <mergeCell ref="AI52:AJ52"/>
  </mergeCells>
  <printOptions horizontalCentered="1"/>
  <pageMargins left="0.27559055118110198" right="0.196850393700787" top="0.39370078740157499" bottom="0.27559055118110198" header="0.23622047244094499" footer="0.23622047244094499"/>
  <pageSetup paperSize="9" scale="65" orientation="landscape" r:id="rId1"/>
  <headerFooter alignWithMargins="0"/>
  <colBreaks count="1" manualBreakCount="1">
    <brk id="20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BL55"/>
  <sheetViews>
    <sheetView view="pageBreakPreview" topLeftCell="U1" zoomScale="70" zoomScaleNormal="70" zoomScaleSheetLayoutView="70" workbookViewId="0">
      <selection activeCell="AW47" sqref="AW47"/>
    </sheetView>
  </sheetViews>
  <sheetFormatPr defaultRowHeight="12.75"/>
  <cols>
    <col min="1" max="1" width="5.140625" style="36" hidden="1" customWidth="1"/>
    <col min="2" max="2" width="6.28515625" style="36" hidden="1" customWidth="1"/>
    <col min="3" max="3" width="14.7109375" style="38" hidden="1" customWidth="1"/>
    <col min="4" max="4" width="15" style="38" hidden="1" customWidth="1"/>
    <col min="5" max="5" width="11.140625" style="36" hidden="1" customWidth="1"/>
    <col min="6" max="6" width="4.140625" style="36" hidden="1" customWidth="1"/>
    <col min="7" max="7" width="16.140625" style="36" hidden="1" customWidth="1"/>
    <col min="8" max="8" width="2.85546875" style="36" hidden="1" customWidth="1"/>
    <col min="9" max="9" width="3.85546875" style="36" hidden="1" customWidth="1"/>
    <col min="10" max="10" width="5.140625" style="36" hidden="1" customWidth="1"/>
    <col min="11" max="11" width="6.28515625" style="36" hidden="1" customWidth="1"/>
    <col min="12" max="12" width="14.7109375" style="36" hidden="1" customWidth="1"/>
    <col min="13" max="13" width="16.5703125" style="36" hidden="1" customWidth="1"/>
    <col min="14" max="14" width="11.7109375" style="36" hidden="1" customWidth="1"/>
    <col min="15" max="15" width="6.28515625" style="36" hidden="1" customWidth="1"/>
    <col min="16" max="16" width="17.140625" style="36" hidden="1" customWidth="1"/>
    <col min="17" max="17" width="3.5703125" style="36" hidden="1" customWidth="1"/>
    <col min="18" max="18" width="8.7109375" style="36" hidden="1" customWidth="1"/>
    <col min="19" max="19" width="4.5703125" style="35" hidden="1" customWidth="1"/>
    <col min="20" max="20" width="2.28515625" style="35" hidden="1" customWidth="1"/>
    <col min="21" max="21" width="5.5703125" style="35" customWidth="1"/>
    <col min="22" max="22" width="17.140625" customWidth="1"/>
    <col min="23" max="23" width="5.5703125" customWidth="1"/>
    <col min="24" max="24" width="5.85546875" customWidth="1"/>
    <col min="25" max="25" width="17.140625" customWidth="1"/>
    <col min="26" max="26" width="5.5703125" customWidth="1"/>
    <col min="27" max="27" width="5.140625" customWidth="1"/>
    <col min="28" max="28" width="17.140625" customWidth="1"/>
    <col min="29" max="29" width="5.5703125" customWidth="1"/>
    <col min="30" max="30" width="6.7109375" customWidth="1"/>
    <col min="31" max="31" width="2.28515625" customWidth="1"/>
    <col min="32" max="32" width="17.140625" customWidth="1"/>
    <col min="33" max="33" width="5.5703125" customWidth="1"/>
    <col min="34" max="34" width="5.42578125" bestFit="1" customWidth="1"/>
    <col min="35" max="35" width="3.28515625" customWidth="1"/>
    <col min="36" max="36" width="17.140625" customWidth="1"/>
    <col min="37" max="37" width="5.42578125" bestFit="1" customWidth="1"/>
    <col min="38" max="38" width="3.28515625" customWidth="1"/>
    <col min="39" max="39" width="20.5703125" customWidth="1"/>
    <col min="40" max="40" width="15.5703125" style="6" customWidth="1"/>
    <col min="41" max="42" width="9.140625" style="35"/>
    <col min="43" max="43" width="12.85546875" style="35" customWidth="1"/>
    <col min="44" max="44" width="2" style="35" customWidth="1"/>
    <col min="45" max="45" width="5.140625" style="36" customWidth="1"/>
    <col min="46" max="46" width="6.28515625" style="36" customWidth="1"/>
    <col min="47" max="47" width="12.5703125" style="38" customWidth="1"/>
    <col min="48" max="48" width="16.85546875" style="36" customWidth="1"/>
    <col min="49" max="49" width="15.5703125" style="36" customWidth="1"/>
    <col min="50" max="50" width="4.140625" style="36" customWidth="1"/>
    <col min="51" max="51" width="15.28515625" style="36" customWidth="1"/>
    <col min="52" max="52" width="2.42578125" style="36" customWidth="1"/>
    <col min="53" max="53" width="8.5703125" style="36" customWidth="1"/>
    <col min="54" max="55" width="3.85546875" style="36" customWidth="1"/>
    <col min="56" max="56" width="5.140625" style="35" customWidth="1"/>
    <col min="57" max="57" width="6.28515625" style="35" customWidth="1"/>
    <col min="58" max="58" width="12.5703125" style="35" customWidth="1"/>
    <col min="59" max="59" width="17.7109375" style="35" customWidth="1"/>
    <col min="60" max="60" width="14.140625" style="35" customWidth="1"/>
    <col min="61" max="61" width="5.7109375" style="35" customWidth="1"/>
    <col min="62" max="62" width="20" style="35" customWidth="1"/>
    <col min="63" max="63" width="2.85546875" style="35" customWidth="1"/>
    <col min="64" max="64" width="2.28515625" style="35" customWidth="1"/>
    <col min="65" max="16384" width="9.140625" style="35"/>
  </cols>
  <sheetData>
    <row r="1" spans="1:64" ht="38.2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V1" s="487" t="s">
        <v>49</v>
      </c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S1" s="487" t="s">
        <v>49</v>
      </c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7"/>
    </row>
    <row r="2" spans="1:64" s="49" customFormat="1" ht="26.25" customHeight="1">
      <c r="A2" s="58"/>
      <c r="B2" s="58"/>
      <c r="C2" s="488" t="str">
        <f>CTR!B3</f>
        <v>Memorial Otmar Malecek 2017   -   International track cycling race UCI Class I.</v>
      </c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57" t="s">
        <v>48</v>
      </c>
      <c r="V2" s="58"/>
      <c r="W2" s="58"/>
      <c r="X2" s="488" t="str">
        <f>CTR!B3</f>
        <v>Memorial Otmar Malecek 2017   -   International track cycling race UCI Class I.</v>
      </c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57" t="str">
        <f>CONCATENATE("Com.no.: 11/",((CTR!$B$1)))</f>
        <v>Com.no.: 11/46</v>
      </c>
      <c r="AS2" s="58"/>
      <c r="AT2" s="58"/>
      <c r="AU2" s="488" t="str">
        <f>CTR!B3</f>
        <v>Memorial Otmar Malecek 2017   -   International track cycling race UCI Class I.</v>
      </c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122"/>
      <c r="BI2" s="122"/>
      <c r="BJ2" s="122"/>
      <c r="BK2" s="57" t="str">
        <f>CONCATENATE("Com.no.: 12/",((CTR!$B$1)))</f>
        <v>Com.no.: 12/46</v>
      </c>
    </row>
    <row r="3" spans="1:64" ht="12.75" customHeight="1">
      <c r="A3" s="56" t="str">
        <f>CTR!B2</f>
        <v>Datum / Date: 24.-25. 08. 2017</v>
      </c>
      <c r="B3" s="56"/>
      <c r="C3" s="36"/>
      <c r="D3" s="36"/>
      <c r="E3" s="38"/>
      <c r="F3" s="38"/>
      <c r="S3" s="55" t="s">
        <v>50</v>
      </c>
      <c r="V3" s="56" t="str">
        <f>CTR!B2</f>
        <v>Datum / Date: 24.-25. 08. 2017</v>
      </c>
      <c r="W3" s="56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55" t="s">
        <v>50</v>
      </c>
      <c r="AS3" s="56" t="str">
        <f>CTR!B2</f>
        <v>Datum / Date: 24.-25. 08. 2017</v>
      </c>
      <c r="AT3" s="56"/>
      <c r="AU3" s="36"/>
      <c r="AV3" s="38"/>
      <c r="AW3" s="38"/>
      <c r="AX3" s="38"/>
      <c r="AY3" s="38"/>
      <c r="AZ3" s="38"/>
      <c r="BD3" s="36"/>
      <c r="BE3" s="36"/>
      <c r="BF3" s="36"/>
      <c r="BG3" s="36"/>
      <c r="BH3" s="36"/>
      <c r="BI3" s="36"/>
      <c r="BJ3" s="36"/>
      <c r="BK3" s="55" t="s">
        <v>50</v>
      </c>
    </row>
    <row r="4" spans="1:64" ht="21.75" customHeight="1">
      <c r="A4" s="489" t="s">
        <v>47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V4" s="489" t="s">
        <v>47</v>
      </c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S4" s="489" t="s">
        <v>53</v>
      </c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9"/>
      <c r="BE4" s="489"/>
      <c r="BF4" s="489"/>
      <c r="BG4" s="489"/>
      <c r="BH4" s="489"/>
      <c r="BI4" s="489"/>
      <c r="BJ4" s="489"/>
      <c r="BK4" s="489"/>
    </row>
    <row r="5" spans="1:64">
      <c r="I5" s="37"/>
      <c r="J5" s="37"/>
      <c r="V5" s="36"/>
      <c r="W5" s="36"/>
      <c r="X5" s="38"/>
      <c r="Y5" s="36"/>
      <c r="Z5" s="36"/>
      <c r="AA5" s="37"/>
      <c r="AB5" s="37"/>
      <c r="AC5" s="36"/>
      <c r="AD5" s="36"/>
      <c r="AE5" s="36"/>
      <c r="AF5" s="36"/>
      <c r="AG5" s="36"/>
      <c r="AH5" s="36"/>
      <c r="AI5" s="36"/>
      <c r="AJ5" s="36"/>
      <c r="AK5" s="36"/>
      <c r="AL5" s="35"/>
      <c r="AM5" s="35"/>
      <c r="AN5" s="35"/>
      <c r="BB5" s="37"/>
      <c r="BD5" s="36"/>
      <c r="BE5" s="36"/>
    </row>
    <row r="6" spans="1:64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3"/>
      <c r="J6" s="53" t="s">
        <v>46</v>
      </c>
      <c r="K6" s="53" t="s">
        <v>45</v>
      </c>
      <c r="L6" s="53" t="s">
        <v>127</v>
      </c>
      <c r="M6" s="53" t="s">
        <v>135</v>
      </c>
      <c r="N6" s="53" t="s">
        <v>137</v>
      </c>
      <c r="O6" s="53" t="s">
        <v>133</v>
      </c>
      <c r="P6" s="53" t="s">
        <v>44</v>
      </c>
      <c r="Q6" s="53"/>
      <c r="R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  <c r="AI6" s="53"/>
      <c r="AJ6" s="53"/>
      <c r="AK6" s="53"/>
      <c r="AL6" s="53"/>
      <c r="AM6" s="53"/>
      <c r="AN6" s="53"/>
      <c r="AS6" s="53" t="s">
        <v>46</v>
      </c>
      <c r="AT6" s="53" t="s">
        <v>45</v>
      </c>
      <c r="AU6" s="53" t="s">
        <v>127</v>
      </c>
      <c r="AV6" s="53" t="s">
        <v>135</v>
      </c>
      <c r="AW6" s="53" t="s">
        <v>137</v>
      </c>
      <c r="AX6" s="53" t="s">
        <v>133</v>
      </c>
      <c r="AY6" s="53" t="s">
        <v>44</v>
      </c>
      <c r="AZ6" s="53"/>
      <c r="BA6" s="53" t="s">
        <v>63</v>
      </c>
      <c r="BB6" s="53"/>
      <c r="BC6" s="53"/>
      <c r="BD6" s="53" t="s">
        <v>46</v>
      </c>
      <c r="BE6" s="53" t="s">
        <v>45</v>
      </c>
      <c r="BF6" s="53" t="s">
        <v>127</v>
      </c>
      <c r="BG6" s="53" t="s">
        <v>135</v>
      </c>
      <c r="BH6" s="53" t="s">
        <v>137</v>
      </c>
      <c r="BI6" s="53" t="s">
        <v>133</v>
      </c>
      <c r="BJ6" s="53" t="s">
        <v>44</v>
      </c>
      <c r="BK6" s="53"/>
    </row>
    <row r="7" spans="1:64" ht="13.5" thickBot="1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1"/>
      <c r="J7" s="51" t="s">
        <v>43</v>
      </c>
      <c r="K7" s="51" t="s">
        <v>42</v>
      </c>
      <c r="L7" s="51" t="s">
        <v>127</v>
      </c>
      <c r="M7" s="51" t="s">
        <v>136</v>
      </c>
      <c r="N7" s="51" t="s">
        <v>138</v>
      </c>
      <c r="O7" s="51" t="s">
        <v>133</v>
      </c>
      <c r="P7" s="51" t="s">
        <v>26</v>
      </c>
      <c r="Q7" s="51"/>
      <c r="R7" s="51"/>
      <c r="V7" s="36"/>
      <c r="W7" s="36"/>
      <c r="X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5"/>
      <c r="AS7" s="51" t="s">
        <v>43</v>
      </c>
      <c r="AT7" s="51" t="s">
        <v>42</v>
      </c>
      <c r="AU7" s="51" t="s">
        <v>127</v>
      </c>
      <c r="AV7" s="51" t="s">
        <v>136</v>
      </c>
      <c r="AW7" s="51" t="s">
        <v>138</v>
      </c>
      <c r="AX7" s="51" t="s">
        <v>133</v>
      </c>
      <c r="AY7" s="51" t="s">
        <v>26</v>
      </c>
      <c r="AZ7" s="51"/>
      <c r="BA7" s="51" t="s">
        <v>23</v>
      </c>
      <c r="BB7" s="51"/>
      <c r="BC7" s="51"/>
      <c r="BD7" s="51" t="s">
        <v>43</v>
      </c>
      <c r="BE7" s="51" t="s">
        <v>42</v>
      </c>
      <c r="BF7" s="51" t="s">
        <v>127</v>
      </c>
      <c r="BG7" s="51" t="s">
        <v>136</v>
      </c>
      <c r="BH7" s="51" t="s">
        <v>138</v>
      </c>
      <c r="BI7" s="51" t="s">
        <v>133</v>
      </c>
      <c r="BJ7" s="51" t="s">
        <v>26</v>
      </c>
      <c r="BK7" s="51"/>
    </row>
    <row r="8" spans="1:64" ht="7.5" customHeight="1" thickBot="1">
      <c r="V8" s="93" t="s">
        <v>8</v>
      </c>
      <c r="W8" s="94"/>
      <c r="X8" s="95"/>
      <c r="Y8" s="95"/>
      <c r="Z8" s="95"/>
      <c r="AA8" s="95"/>
      <c r="AB8" s="95"/>
      <c r="AC8" s="96"/>
      <c r="AD8" s="96"/>
      <c r="AE8" s="96"/>
      <c r="AF8" s="95"/>
      <c r="AG8" s="95"/>
      <c r="AH8" s="97"/>
      <c r="AI8" s="94"/>
      <c r="AJ8" s="94"/>
      <c r="AK8" s="94"/>
      <c r="AL8" s="95"/>
      <c r="AM8" s="95"/>
      <c r="AN8" s="98"/>
    </row>
    <row r="9" spans="1:64" ht="28.5">
      <c r="A9" s="490" t="s">
        <v>58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V9" s="29" t="s">
        <v>9</v>
      </c>
      <c r="W9" s="34"/>
      <c r="X9" s="5" t="s">
        <v>23</v>
      </c>
      <c r="Y9" s="30" t="s">
        <v>10</v>
      </c>
      <c r="Z9" s="34"/>
      <c r="AA9" s="5" t="s">
        <v>23</v>
      </c>
      <c r="AB9" s="30" t="s">
        <v>11</v>
      </c>
      <c r="AC9" s="3"/>
      <c r="AD9" s="5" t="s">
        <v>23</v>
      </c>
      <c r="AE9" s="5"/>
      <c r="AF9" s="30" t="s">
        <v>12</v>
      </c>
      <c r="AG9" s="4"/>
      <c r="AH9" s="5" t="s">
        <v>23</v>
      </c>
      <c r="AI9" s="30" t="s">
        <v>13</v>
      </c>
      <c r="AJ9" s="34"/>
      <c r="AK9" s="5" t="s">
        <v>23</v>
      </c>
      <c r="AL9" s="30" t="s">
        <v>14</v>
      </c>
      <c r="AM9" s="34"/>
      <c r="AN9" s="14" t="s">
        <v>23</v>
      </c>
      <c r="AO9" s="49"/>
      <c r="AP9" s="49"/>
      <c r="AS9" s="490" t="s">
        <v>58</v>
      </c>
      <c r="AT9" s="490"/>
      <c r="AU9" s="490"/>
      <c r="AV9" s="490"/>
      <c r="AW9" s="490"/>
      <c r="AX9" s="490"/>
      <c r="AY9" s="490"/>
      <c r="AZ9" s="490"/>
      <c r="BA9" s="490"/>
      <c r="BB9" s="490"/>
      <c r="BC9" s="490"/>
      <c r="BD9" s="490"/>
      <c r="BE9" s="490"/>
      <c r="BF9" s="490"/>
      <c r="BG9" s="490"/>
      <c r="BH9" s="490"/>
      <c r="BI9" s="490"/>
      <c r="BJ9" s="490"/>
      <c r="BK9" s="490"/>
    </row>
    <row r="10" spans="1:64" ht="25.5" customHeight="1">
      <c r="A10" s="50"/>
      <c r="B10" s="91" t="s">
        <v>57</v>
      </c>
      <c r="C10" s="50"/>
      <c r="D10" s="50"/>
      <c r="E10" s="50"/>
      <c r="F10" s="50"/>
      <c r="G10" s="50"/>
      <c r="H10" s="50"/>
      <c r="J10" s="50"/>
      <c r="K10" s="91" t="s">
        <v>56</v>
      </c>
      <c r="L10" s="50"/>
      <c r="M10" s="50"/>
      <c r="N10" s="50"/>
      <c r="O10" s="50"/>
      <c r="P10" s="90"/>
      <c r="Q10" s="90"/>
      <c r="R10" s="89" t="s">
        <v>55</v>
      </c>
      <c r="T10" s="49"/>
      <c r="V10" s="514" t="str">
        <f>CONCATENATE(K11,"  ",M11," ",N11)</f>
        <v>78  BOS Theo</v>
      </c>
      <c r="W10" s="515"/>
      <c r="X10" s="64">
        <v>10.707000000000001</v>
      </c>
      <c r="Y10" s="516" t="str">
        <f>CONCATENATE(K12,"  ",M12," ",N12)</f>
        <v>20  SZALONTAY Sándor</v>
      </c>
      <c r="Z10" s="517"/>
      <c r="AA10" s="64"/>
      <c r="AB10" s="516" t="str">
        <f>CONCATENATE(K13,"  ",M13," ",N13)</f>
        <v>16  VYNOKUROV Andrii</v>
      </c>
      <c r="AC10" s="517"/>
      <c r="AD10" s="64"/>
      <c r="AE10" s="64"/>
      <c r="AF10" s="516" t="str">
        <f>CONCATENATE(K14,"  ",M14," ",N14)</f>
        <v>72  KELEMEN Pavel</v>
      </c>
      <c r="AG10" s="517"/>
      <c r="AH10" s="64"/>
      <c r="AI10" s="514" t="str">
        <f>CONCATENATE(K15,"  ",M15," ",N15)</f>
        <v>24  DUBCHENKO Alexandr</v>
      </c>
      <c r="AJ10" s="518"/>
      <c r="AK10" s="64">
        <v>11.332000000000001</v>
      </c>
      <c r="AL10" s="514" t="str">
        <f>CONCATENATE(K16,"  ",M16," ",N16)</f>
        <v>73  SOJKA David</v>
      </c>
      <c r="AM10" s="518"/>
      <c r="AN10" s="66">
        <v>11.298</v>
      </c>
      <c r="AO10" s="49"/>
      <c r="AP10" s="49"/>
      <c r="AS10" s="50"/>
      <c r="AT10" s="91" t="s">
        <v>56</v>
      </c>
      <c r="AU10" s="50"/>
      <c r="AV10" s="50"/>
      <c r="AW10" s="50"/>
      <c r="AX10" s="50"/>
      <c r="AY10" s="50"/>
      <c r="AZ10" s="50"/>
      <c r="BA10" s="50"/>
      <c r="BB10" s="79"/>
      <c r="BC10" s="35"/>
      <c r="BD10" s="50"/>
      <c r="BE10" s="59" t="s">
        <v>54</v>
      </c>
      <c r="BF10" s="50"/>
      <c r="BG10" s="50"/>
      <c r="BH10" s="50"/>
      <c r="BI10" s="50"/>
      <c r="BJ10" s="50"/>
      <c r="BK10" s="50"/>
      <c r="BL10" s="77"/>
    </row>
    <row r="11" spans="1:64" s="49" customFormat="1" ht="15.75" customHeight="1">
      <c r="A11" s="88">
        <v>1</v>
      </c>
      <c r="B11" s="86">
        <v>31</v>
      </c>
      <c r="C11" s="87">
        <v>10009181032</v>
      </c>
      <c r="D11" s="86" t="s">
        <v>175</v>
      </c>
      <c r="E11" s="86" t="s">
        <v>176</v>
      </c>
      <c r="F11" s="159" t="s">
        <v>177</v>
      </c>
      <c r="G11" s="85"/>
      <c r="H11" s="85" t="s">
        <v>161</v>
      </c>
      <c r="I11" s="36"/>
      <c r="J11" s="88">
        <v>1</v>
      </c>
      <c r="K11" s="86">
        <v>78</v>
      </c>
      <c r="L11" s="87">
        <v>10050887493</v>
      </c>
      <c r="M11" s="86" t="s">
        <v>219</v>
      </c>
      <c r="N11" s="86" t="s">
        <v>205</v>
      </c>
      <c r="O11" s="159" t="s">
        <v>220</v>
      </c>
      <c r="P11" s="85" t="s">
        <v>234</v>
      </c>
      <c r="Q11" s="85" t="s">
        <v>161</v>
      </c>
      <c r="R11" s="319">
        <v>1.1957175925925926E-4</v>
      </c>
      <c r="S11" s="35"/>
      <c r="V11" s="516" t="str">
        <f>CONCATENATE(K26,"  ",M26," ",N26)</f>
        <v>69  FANTA Jiří</v>
      </c>
      <c r="W11" s="519"/>
      <c r="X11" s="63"/>
      <c r="Y11" s="514" t="str">
        <f>CONCATENATE(K25,"  ",M25," ",N25)</f>
        <v>25  SHURSHIN Nikita</v>
      </c>
      <c r="Z11" s="518"/>
      <c r="AA11" s="63">
        <v>11.018000000000001</v>
      </c>
      <c r="AB11" s="520" t="str">
        <f>CONCATENATE(K24,"  ",M24," ",N24)</f>
        <v>34  TURKOV Ivan</v>
      </c>
      <c r="AC11" s="521"/>
      <c r="AD11" s="63">
        <v>11.917999999999999</v>
      </c>
      <c r="AE11" s="63"/>
      <c r="AF11" s="514" t="str">
        <f>CONCATENATE(K23,"  ",M23," ",N23)</f>
        <v>35  EILERS Joachim</v>
      </c>
      <c r="AG11" s="518"/>
      <c r="AH11" s="63">
        <v>11.37</v>
      </c>
      <c r="AI11" s="516" t="str">
        <f>CONCATENATE(K22,"  ",M22," ",N22)</f>
        <v>28  CECI Luca</v>
      </c>
      <c r="AJ11" s="517"/>
      <c r="AK11" s="63"/>
      <c r="AL11" s="516" t="str">
        <f>CONCATENATE(K21,"  ",M21," ",N21)</f>
        <v>31  JONAUSKAS Svajunas</v>
      </c>
      <c r="AM11" s="517"/>
      <c r="AN11" s="67"/>
      <c r="AS11" s="88">
        <v>1</v>
      </c>
      <c r="AT11" s="86">
        <v>78</v>
      </c>
      <c r="AU11" s="87">
        <v>10050887493</v>
      </c>
      <c r="AV11" s="86" t="s">
        <v>219</v>
      </c>
      <c r="AW11" s="86" t="s">
        <v>205</v>
      </c>
      <c r="AX11" s="159" t="s">
        <v>220</v>
      </c>
      <c r="AY11" s="85" t="s">
        <v>234</v>
      </c>
      <c r="AZ11" s="85" t="s">
        <v>161</v>
      </c>
      <c r="BA11" s="319">
        <v>1.1957175925925926E-4</v>
      </c>
      <c r="BB11" s="79"/>
      <c r="BD11" s="92">
        <v>1</v>
      </c>
      <c r="BE11" s="81">
        <v>24</v>
      </c>
      <c r="BF11" s="82">
        <v>10007772108</v>
      </c>
      <c r="BG11" s="81" t="s">
        <v>166</v>
      </c>
      <c r="BH11" s="454" t="s">
        <v>227</v>
      </c>
      <c r="BI11" s="454" t="s">
        <v>221</v>
      </c>
      <c r="BJ11" s="454" t="s">
        <v>169</v>
      </c>
      <c r="BK11" s="454" t="s">
        <v>161</v>
      </c>
      <c r="BL11" s="77"/>
    </row>
    <row r="12" spans="1:64" s="49" customFormat="1" ht="15.75" customHeight="1">
      <c r="A12" s="88">
        <v>2</v>
      </c>
      <c r="B12" s="86">
        <v>28</v>
      </c>
      <c r="C12" s="87">
        <v>10006108051</v>
      </c>
      <c r="D12" s="86" t="s">
        <v>172</v>
      </c>
      <c r="E12" s="86" t="s">
        <v>173</v>
      </c>
      <c r="F12" s="159" t="s">
        <v>215</v>
      </c>
      <c r="G12" s="85" t="s">
        <v>91</v>
      </c>
      <c r="H12" s="85" t="s">
        <v>161</v>
      </c>
      <c r="I12" s="36"/>
      <c r="J12" s="88">
        <v>2</v>
      </c>
      <c r="K12" s="86">
        <v>20</v>
      </c>
      <c r="L12" s="87">
        <v>10007073506</v>
      </c>
      <c r="M12" s="86" t="s">
        <v>162</v>
      </c>
      <c r="N12" s="86" t="s">
        <v>163</v>
      </c>
      <c r="O12" s="159" t="s">
        <v>164</v>
      </c>
      <c r="P12" s="85" t="s">
        <v>165</v>
      </c>
      <c r="Q12" s="85" t="s">
        <v>161</v>
      </c>
      <c r="R12" s="319">
        <v>1.2083333333333332E-4</v>
      </c>
      <c r="S12" s="35"/>
      <c r="V12" s="20"/>
      <c r="W12" s="10"/>
      <c r="X12" s="7"/>
      <c r="Y12" s="10"/>
      <c r="Z12" s="10"/>
      <c r="AA12" s="7"/>
      <c r="AB12" s="10"/>
      <c r="AC12" s="11"/>
      <c r="AD12" s="7"/>
      <c r="AE12" s="7"/>
      <c r="AF12" s="12"/>
      <c r="AG12" s="12"/>
      <c r="AH12" s="7"/>
      <c r="AI12" s="10"/>
      <c r="AJ12" s="10"/>
      <c r="AK12" s="7"/>
      <c r="AL12" s="10"/>
      <c r="AM12" s="10"/>
      <c r="AN12" s="68"/>
      <c r="AS12" s="88">
        <v>2</v>
      </c>
      <c r="AT12" s="86">
        <v>20</v>
      </c>
      <c r="AU12" s="87">
        <v>10007073506</v>
      </c>
      <c r="AV12" s="86" t="s">
        <v>162</v>
      </c>
      <c r="AW12" s="86" t="s">
        <v>163</v>
      </c>
      <c r="AX12" s="159" t="s">
        <v>164</v>
      </c>
      <c r="AY12" s="85" t="s">
        <v>165</v>
      </c>
      <c r="AZ12" s="85" t="s">
        <v>161</v>
      </c>
      <c r="BA12" s="319">
        <v>1.2083333333333332E-4</v>
      </c>
      <c r="BB12" s="79"/>
      <c r="BD12" s="92">
        <v>2</v>
      </c>
      <c r="BE12" s="81">
        <v>16</v>
      </c>
      <c r="BF12" s="82">
        <v>10002418415</v>
      </c>
      <c r="BG12" s="81" t="s">
        <v>226</v>
      </c>
      <c r="BH12" s="454" t="s">
        <v>153</v>
      </c>
      <c r="BI12" s="454" t="s">
        <v>156</v>
      </c>
      <c r="BJ12" s="454" t="s">
        <v>233</v>
      </c>
      <c r="BK12" s="454" t="s">
        <v>161</v>
      </c>
      <c r="BL12" s="77"/>
    </row>
    <row r="13" spans="1:64" s="49" customFormat="1" ht="15.75" customHeight="1">
      <c r="A13" s="88">
        <v>3</v>
      </c>
      <c r="B13" s="86">
        <v>59</v>
      </c>
      <c r="C13" s="87">
        <v>10009176281</v>
      </c>
      <c r="D13" s="86" t="s">
        <v>186</v>
      </c>
      <c r="E13" s="86" t="s">
        <v>187</v>
      </c>
      <c r="F13" s="159" t="s">
        <v>188</v>
      </c>
      <c r="G13" s="85" t="s">
        <v>229</v>
      </c>
      <c r="H13" s="85" t="s">
        <v>161</v>
      </c>
      <c r="I13" s="36"/>
      <c r="J13" s="88">
        <v>3</v>
      </c>
      <c r="K13" s="86">
        <v>16</v>
      </c>
      <c r="L13" s="87">
        <v>10002418415</v>
      </c>
      <c r="M13" s="86" t="s">
        <v>226</v>
      </c>
      <c r="N13" s="86" t="s">
        <v>153</v>
      </c>
      <c r="O13" s="159" t="s">
        <v>156</v>
      </c>
      <c r="P13" s="85" t="s">
        <v>233</v>
      </c>
      <c r="Q13" s="85" t="s">
        <v>161</v>
      </c>
      <c r="R13" s="319">
        <v>1.2130787037037036E-4</v>
      </c>
      <c r="S13" s="35"/>
      <c r="V13" s="29" t="s">
        <v>15</v>
      </c>
      <c r="W13" s="34"/>
      <c r="X13" s="5" t="s">
        <v>23</v>
      </c>
      <c r="Y13" s="30" t="s">
        <v>16</v>
      </c>
      <c r="Z13" s="34"/>
      <c r="AA13" s="5" t="s">
        <v>23</v>
      </c>
      <c r="AB13" s="71"/>
      <c r="AC13" s="11"/>
      <c r="AD13" s="7"/>
      <c r="AE13" s="7"/>
      <c r="AF13" s="71"/>
      <c r="AG13" s="12"/>
      <c r="AH13" s="7"/>
      <c r="AI13" s="71"/>
      <c r="AJ13" s="10"/>
      <c r="AK13" s="7"/>
      <c r="AL13" s="71"/>
      <c r="AM13" s="10"/>
      <c r="AN13" s="68"/>
      <c r="AS13" s="88">
        <v>3</v>
      </c>
      <c r="AT13" s="86">
        <v>16</v>
      </c>
      <c r="AU13" s="87">
        <v>10002418415</v>
      </c>
      <c r="AV13" s="86" t="s">
        <v>226</v>
      </c>
      <c r="AW13" s="86" t="s">
        <v>153</v>
      </c>
      <c r="AX13" s="159" t="s">
        <v>156</v>
      </c>
      <c r="AY13" s="85" t="s">
        <v>233</v>
      </c>
      <c r="AZ13" s="85" t="s">
        <v>161</v>
      </c>
      <c r="BA13" s="319">
        <v>1.2130787037037036E-4</v>
      </c>
      <c r="BB13" s="79"/>
      <c r="BD13" s="92">
        <v>3</v>
      </c>
      <c r="BE13" s="81">
        <v>78</v>
      </c>
      <c r="BF13" s="82">
        <v>10050887493</v>
      </c>
      <c r="BG13" s="81" t="s">
        <v>219</v>
      </c>
      <c r="BH13" s="454" t="s">
        <v>205</v>
      </c>
      <c r="BI13" s="454" t="s">
        <v>220</v>
      </c>
      <c r="BJ13" s="454" t="s">
        <v>234</v>
      </c>
      <c r="BK13" s="454" t="s">
        <v>161</v>
      </c>
      <c r="BL13" s="77"/>
    </row>
    <row r="14" spans="1:64" s="49" customFormat="1" ht="15.75" customHeight="1">
      <c r="A14" s="88">
        <v>4</v>
      </c>
      <c r="B14" s="86">
        <v>17</v>
      </c>
      <c r="C14" s="87">
        <v>10006319633</v>
      </c>
      <c r="D14" s="86" t="s">
        <v>158</v>
      </c>
      <c r="E14" s="86" t="s">
        <v>159</v>
      </c>
      <c r="F14" s="159" t="s">
        <v>160</v>
      </c>
      <c r="G14" s="85" t="s">
        <v>235</v>
      </c>
      <c r="H14" s="85" t="s">
        <v>161</v>
      </c>
      <c r="I14" s="36"/>
      <c r="J14" s="88">
        <v>4</v>
      </c>
      <c r="K14" s="86">
        <v>72</v>
      </c>
      <c r="L14" s="87">
        <v>10006422895</v>
      </c>
      <c r="M14" s="86" t="s">
        <v>198</v>
      </c>
      <c r="N14" s="86" t="s">
        <v>199</v>
      </c>
      <c r="O14" s="159" t="s">
        <v>134</v>
      </c>
      <c r="P14" s="85" t="s">
        <v>214</v>
      </c>
      <c r="Q14" s="85" t="s">
        <v>161</v>
      </c>
      <c r="R14" s="319">
        <v>1.2145833333333334E-4</v>
      </c>
      <c r="S14" s="35"/>
      <c r="V14" s="514" t="str">
        <f>CONCATENATE(K17,"  ",M17," ",N17)</f>
        <v>79  OLIVA Lewis</v>
      </c>
      <c r="W14" s="515"/>
      <c r="X14" s="64">
        <v>11.362</v>
      </c>
      <c r="Y14" s="514" t="str">
        <f>CONCATENATE(K18,"  ",M18," ",N18)</f>
        <v>68  ČECHMAN Martin</v>
      </c>
      <c r="Z14" s="518"/>
      <c r="AA14" s="64">
        <v>11.183</v>
      </c>
      <c r="AB14" s="513"/>
      <c r="AC14" s="510"/>
      <c r="AD14" s="64"/>
      <c r="AE14" s="64"/>
      <c r="AF14" s="513"/>
      <c r="AG14" s="510"/>
      <c r="AH14" s="64"/>
      <c r="AI14" s="513"/>
      <c r="AJ14" s="510"/>
      <c r="AK14" s="64"/>
      <c r="AL14" s="513"/>
      <c r="AM14" s="510"/>
      <c r="AN14" s="66"/>
      <c r="AS14" s="88">
        <v>4</v>
      </c>
      <c r="AT14" s="86">
        <v>72</v>
      </c>
      <c r="AU14" s="87">
        <v>10006422895</v>
      </c>
      <c r="AV14" s="86" t="s">
        <v>198</v>
      </c>
      <c r="AW14" s="86" t="s">
        <v>199</v>
      </c>
      <c r="AX14" s="159" t="s">
        <v>134</v>
      </c>
      <c r="AY14" s="85" t="s">
        <v>214</v>
      </c>
      <c r="AZ14" s="85" t="s">
        <v>161</v>
      </c>
      <c r="BA14" s="319">
        <v>1.2145833333333334E-4</v>
      </c>
      <c r="BB14" s="79"/>
      <c r="BD14" s="92">
        <v>4</v>
      </c>
      <c r="BE14" s="81">
        <v>73</v>
      </c>
      <c r="BF14" s="82">
        <v>10008950858</v>
      </c>
      <c r="BG14" s="81" t="s">
        <v>200</v>
      </c>
      <c r="BH14" s="454" t="s">
        <v>201</v>
      </c>
      <c r="BI14" s="454" t="s">
        <v>134</v>
      </c>
      <c r="BJ14" s="454" t="s">
        <v>214</v>
      </c>
      <c r="BK14" s="454" t="s">
        <v>161</v>
      </c>
      <c r="BL14" s="77"/>
    </row>
    <row r="15" spans="1:64" s="49" customFormat="1" ht="15.75" customHeight="1" thickBot="1">
      <c r="A15" s="88">
        <v>5</v>
      </c>
      <c r="B15" s="86">
        <v>20</v>
      </c>
      <c r="C15" s="87">
        <v>10007073506</v>
      </c>
      <c r="D15" s="86" t="s">
        <v>162</v>
      </c>
      <c r="E15" s="86" t="s">
        <v>163</v>
      </c>
      <c r="F15" s="159" t="s">
        <v>164</v>
      </c>
      <c r="G15" s="85" t="s">
        <v>165</v>
      </c>
      <c r="H15" s="85" t="s">
        <v>161</v>
      </c>
      <c r="I15" s="36"/>
      <c r="J15" s="88">
        <v>5</v>
      </c>
      <c r="K15" s="86">
        <v>24</v>
      </c>
      <c r="L15" s="87">
        <v>10007772108</v>
      </c>
      <c r="M15" s="86" t="s">
        <v>166</v>
      </c>
      <c r="N15" s="86" t="s">
        <v>227</v>
      </c>
      <c r="O15" s="159" t="s">
        <v>221</v>
      </c>
      <c r="P15" s="85" t="s">
        <v>169</v>
      </c>
      <c r="Q15" s="85" t="s">
        <v>161</v>
      </c>
      <c r="R15" s="319">
        <v>1.2151620370370372E-4</v>
      </c>
      <c r="S15" s="35"/>
      <c r="V15" s="516" t="str">
        <f>CONCATENATE(K20,"  ",M20," ",N20)</f>
        <v>74  WAGNER Robin</v>
      </c>
      <c r="W15" s="519"/>
      <c r="X15" s="63"/>
      <c r="Y15" s="516" t="str">
        <f>CONCATENATE(K19,"  ",M19," ",N19)</f>
        <v>59  RAJKOVSKI Patrik</v>
      </c>
      <c r="Z15" s="517"/>
      <c r="AA15" s="65"/>
      <c r="AB15" s="511"/>
      <c r="AC15" s="512"/>
      <c r="AD15" s="101"/>
      <c r="AE15" s="105"/>
      <c r="AF15" s="511"/>
      <c r="AG15" s="512"/>
      <c r="AH15" s="65"/>
      <c r="AI15" s="511"/>
      <c r="AJ15" s="512"/>
      <c r="AK15" s="65"/>
      <c r="AL15" s="511"/>
      <c r="AM15" s="512"/>
      <c r="AN15" s="69"/>
      <c r="AS15" s="88">
        <v>5</v>
      </c>
      <c r="AT15" s="86">
        <v>24</v>
      </c>
      <c r="AU15" s="87">
        <v>10007772108</v>
      </c>
      <c r="AV15" s="86" t="s">
        <v>166</v>
      </c>
      <c r="AW15" s="86" t="s">
        <v>227</v>
      </c>
      <c r="AX15" s="159" t="s">
        <v>221</v>
      </c>
      <c r="AY15" s="85" t="s">
        <v>169</v>
      </c>
      <c r="AZ15" s="85" t="s">
        <v>161</v>
      </c>
      <c r="BA15" s="319">
        <v>1.2151620370370372E-4</v>
      </c>
      <c r="BB15" s="79"/>
      <c r="BD15" s="92">
        <v>5</v>
      </c>
      <c r="BE15" s="81">
        <v>79</v>
      </c>
      <c r="BF15" s="82">
        <v>10006898300</v>
      </c>
      <c r="BG15" s="81" t="s">
        <v>230</v>
      </c>
      <c r="BH15" s="454" t="s">
        <v>211</v>
      </c>
      <c r="BI15" s="454" t="s">
        <v>231</v>
      </c>
      <c r="BJ15" s="454" t="s">
        <v>232</v>
      </c>
      <c r="BK15" s="454" t="s">
        <v>161</v>
      </c>
      <c r="BL15" s="77"/>
    </row>
    <row r="16" spans="1:64" s="49" customFormat="1" ht="15.75" customHeight="1">
      <c r="A16" s="88">
        <v>6</v>
      </c>
      <c r="B16" s="86">
        <v>79</v>
      </c>
      <c r="C16" s="87">
        <v>10006898300</v>
      </c>
      <c r="D16" s="86" t="s">
        <v>230</v>
      </c>
      <c r="E16" s="86" t="s">
        <v>211</v>
      </c>
      <c r="F16" s="159" t="s">
        <v>231</v>
      </c>
      <c r="G16" s="85" t="s">
        <v>232</v>
      </c>
      <c r="H16" s="85" t="s">
        <v>161</v>
      </c>
      <c r="I16" s="36"/>
      <c r="J16" s="88">
        <v>6</v>
      </c>
      <c r="K16" s="86">
        <v>73</v>
      </c>
      <c r="L16" s="87">
        <v>10008950858</v>
      </c>
      <c r="M16" s="86" t="s">
        <v>200</v>
      </c>
      <c r="N16" s="86" t="s">
        <v>201</v>
      </c>
      <c r="O16" s="159" t="s">
        <v>134</v>
      </c>
      <c r="P16" s="85" t="s">
        <v>214</v>
      </c>
      <c r="Q16" s="85" t="s">
        <v>161</v>
      </c>
      <c r="R16" s="319">
        <v>1.2216435185185184E-4</v>
      </c>
      <c r="S16" s="35"/>
      <c r="V16" s="10"/>
      <c r="W16" s="10"/>
      <c r="X16" s="7"/>
      <c r="Y16" s="10"/>
      <c r="Z16" s="10"/>
      <c r="AA16" s="7"/>
      <c r="AB16" s="10"/>
      <c r="AC16" s="11"/>
      <c r="AD16" s="8"/>
      <c r="AE16" s="8"/>
      <c r="AF16" s="12"/>
      <c r="AG16" s="12"/>
      <c r="AH16" s="9"/>
      <c r="AI16" s="10"/>
      <c r="AJ16" s="10"/>
      <c r="AK16" s="7"/>
      <c r="AL16" s="10"/>
      <c r="AM16" s="10"/>
      <c r="AN16" s="99"/>
      <c r="AS16" s="88">
        <v>6</v>
      </c>
      <c r="AT16" s="86">
        <v>73</v>
      </c>
      <c r="AU16" s="87">
        <v>10008950858</v>
      </c>
      <c r="AV16" s="86" t="s">
        <v>200</v>
      </c>
      <c r="AW16" s="86" t="s">
        <v>201</v>
      </c>
      <c r="AX16" s="159" t="s">
        <v>134</v>
      </c>
      <c r="AY16" s="85" t="s">
        <v>214</v>
      </c>
      <c r="AZ16" s="85" t="s">
        <v>161</v>
      </c>
      <c r="BA16" s="319">
        <v>1.2216435185185184E-4</v>
      </c>
      <c r="BB16" s="79"/>
      <c r="BD16" s="92">
        <v>6</v>
      </c>
      <c r="BE16" s="81">
        <v>34</v>
      </c>
      <c r="BF16" s="82">
        <v>10009090702</v>
      </c>
      <c r="BG16" s="81" t="s">
        <v>224</v>
      </c>
      <c r="BH16" s="454" t="s">
        <v>183</v>
      </c>
      <c r="BI16" s="454" t="s">
        <v>216</v>
      </c>
      <c r="BJ16" s="454" t="s">
        <v>213</v>
      </c>
      <c r="BK16" s="454" t="s">
        <v>161</v>
      </c>
      <c r="BL16" s="77"/>
    </row>
    <row r="17" spans="1:64" s="49" customFormat="1" ht="15.75" customHeight="1">
      <c r="A17" s="88">
        <v>7</v>
      </c>
      <c r="B17" s="86">
        <v>78</v>
      </c>
      <c r="C17" s="87">
        <v>10050887493</v>
      </c>
      <c r="D17" s="86" t="s">
        <v>219</v>
      </c>
      <c r="E17" s="86" t="s">
        <v>205</v>
      </c>
      <c r="F17" s="159" t="s">
        <v>220</v>
      </c>
      <c r="G17" s="85" t="s">
        <v>234</v>
      </c>
      <c r="H17" s="85" t="s">
        <v>161</v>
      </c>
      <c r="I17" s="36"/>
      <c r="J17" s="88">
        <v>7</v>
      </c>
      <c r="K17" s="86">
        <v>79</v>
      </c>
      <c r="L17" s="87">
        <v>10006898300</v>
      </c>
      <c r="M17" s="86" t="s">
        <v>230</v>
      </c>
      <c r="N17" s="86" t="s">
        <v>211</v>
      </c>
      <c r="O17" s="159" t="s">
        <v>231</v>
      </c>
      <c r="P17" s="85" t="s">
        <v>232</v>
      </c>
      <c r="Q17" s="85" t="s">
        <v>161</v>
      </c>
      <c r="R17" s="319">
        <v>1.2228009259259258E-4</v>
      </c>
      <c r="S17" s="35"/>
      <c r="AB17" s="163" t="s">
        <v>97</v>
      </c>
      <c r="AC17" s="158"/>
      <c r="AD17" s="164" t="s">
        <v>23</v>
      </c>
      <c r="AE17" s="164"/>
      <c r="AF17" s="166" t="s">
        <v>98</v>
      </c>
      <c r="AG17" s="158"/>
      <c r="AH17" s="164" t="s">
        <v>23</v>
      </c>
      <c r="AI17" s="166" t="s">
        <v>99</v>
      </c>
      <c r="AJ17" s="165"/>
      <c r="AK17" s="164" t="s">
        <v>23</v>
      </c>
      <c r="AL17" s="166" t="s">
        <v>12</v>
      </c>
      <c r="AM17" s="167"/>
      <c r="AN17" s="168" t="s">
        <v>23</v>
      </c>
      <c r="AS17" s="88">
        <v>7</v>
      </c>
      <c r="AT17" s="86">
        <v>79</v>
      </c>
      <c r="AU17" s="87">
        <v>10006898300</v>
      </c>
      <c r="AV17" s="86" t="s">
        <v>230</v>
      </c>
      <c r="AW17" s="86" t="s">
        <v>211</v>
      </c>
      <c r="AX17" s="159" t="s">
        <v>231</v>
      </c>
      <c r="AY17" s="85" t="s">
        <v>232</v>
      </c>
      <c r="AZ17" s="85" t="s">
        <v>161</v>
      </c>
      <c r="BA17" s="319">
        <v>1.2228009259259258E-4</v>
      </c>
      <c r="BB17" s="79"/>
      <c r="BC17" s="104"/>
      <c r="BD17" s="92">
        <v>7</v>
      </c>
      <c r="BE17" s="81">
        <v>68</v>
      </c>
      <c r="BF17" s="82">
        <v>10010166590</v>
      </c>
      <c r="BG17" s="81" t="s">
        <v>189</v>
      </c>
      <c r="BH17" s="454" t="s">
        <v>190</v>
      </c>
      <c r="BI17" s="454" t="s">
        <v>134</v>
      </c>
      <c r="BJ17" s="454" t="s">
        <v>214</v>
      </c>
      <c r="BK17" s="454" t="s">
        <v>161</v>
      </c>
      <c r="BL17" s="77"/>
    </row>
    <row r="18" spans="1:64" s="49" customFormat="1" ht="15.75" customHeight="1">
      <c r="A18" s="88">
        <v>8</v>
      </c>
      <c r="B18" s="86">
        <v>24</v>
      </c>
      <c r="C18" s="87">
        <v>10007772108</v>
      </c>
      <c r="D18" s="86" t="s">
        <v>166</v>
      </c>
      <c r="E18" s="86" t="s">
        <v>227</v>
      </c>
      <c r="F18" s="159" t="s">
        <v>221</v>
      </c>
      <c r="G18" s="85" t="s">
        <v>169</v>
      </c>
      <c r="H18" s="85" t="s">
        <v>161</v>
      </c>
      <c r="I18" s="36"/>
      <c r="J18" s="88">
        <v>8</v>
      </c>
      <c r="K18" s="86">
        <v>68</v>
      </c>
      <c r="L18" s="87">
        <v>10010166590</v>
      </c>
      <c r="M18" s="86" t="s">
        <v>189</v>
      </c>
      <c r="N18" s="86" t="s">
        <v>190</v>
      </c>
      <c r="O18" s="159" t="s">
        <v>134</v>
      </c>
      <c r="P18" s="85" t="s">
        <v>214</v>
      </c>
      <c r="Q18" s="85" t="s">
        <v>161</v>
      </c>
      <c r="R18" s="319">
        <v>1.2246527777777776E-4</v>
      </c>
      <c r="S18" s="35"/>
      <c r="AB18" s="529" t="str">
        <f>V11</f>
        <v>69  FANTA Jiří</v>
      </c>
      <c r="AC18" s="530"/>
      <c r="AD18" s="411">
        <v>11.11</v>
      </c>
      <c r="AE18" s="272"/>
      <c r="AF18" s="529" t="str">
        <f>Y10</f>
        <v>20  SZALONTAY Sándor</v>
      </c>
      <c r="AG18" s="521"/>
      <c r="AH18" s="411">
        <v>11.478999999999999</v>
      </c>
      <c r="AI18" s="529" t="str">
        <f>AB10</f>
        <v>16  VYNOKUROV Andrii</v>
      </c>
      <c r="AJ18" s="521"/>
      <c r="AK18" s="412">
        <v>11.481999999999999</v>
      </c>
      <c r="AL18" s="529" t="str">
        <f>AF10</f>
        <v>72  KELEMEN Pavel</v>
      </c>
      <c r="AM18" s="521"/>
      <c r="AN18" s="413">
        <v>11.327999999999999</v>
      </c>
      <c r="AS18" s="88">
        <v>8</v>
      </c>
      <c r="AT18" s="86">
        <v>68</v>
      </c>
      <c r="AU18" s="87">
        <v>10010166590</v>
      </c>
      <c r="AV18" s="86" t="s">
        <v>189</v>
      </c>
      <c r="AW18" s="86" t="s">
        <v>190</v>
      </c>
      <c r="AX18" s="159" t="s">
        <v>134</v>
      </c>
      <c r="AY18" s="85" t="s">
        <v>214</v>
      </c>
      <c r="AZ18" s="85" t="s">
        <v>161</v>
      </c>
      <c r="BA18" s="319">
        <v>1.2246527777777776E-4</v>
      </c>
      <c r="BB18" s="79"/>
      <c r="BC18" s="104"/>
      <c r="BD18" s="92">
        <v>8</v>
      </c>
      <c r="BE18" s="81">
        <v>35</v>
      </c>
      <c r="BF18" s="82">
        <v>10006379247</v>
      </c>
      <c r="BG18" s="81" t="s">
        <v>222</v>
      </c>
      <c r="BH18" s="454" t="s">
        <v>185</v>
      </c>
      <c r="BI18" s="454" t="s">
        <v>216</v>
      </c>
      <c r="BJ18" s="454" t="s">
        <v>213</v>
      </c>
      <c r="BK18" s="454" t="s">
        <v>161</v>
      </c>
      <c r="BL18" s="77"/>
    </row>
    <row r="19" spans="1:64" s="49" customFormat="1" ht="15.75" customHeight="1">
      <c r="A19" s="88">
        <v>9</v>
      </c>
      <c r="B19" s="86">
        <v>25</v>
      </c>
      <c r="C19" s="87">
        <v>10007271546</v>
      </c>
      <c r="D19" s="86" t="s">
        <v>170</v>
      </c>
      <c r="E19" s="86" t="s">
        <v>228</v>
      </c>
      <c r="F19" s="159" t="s">
        <v>221</v>
      </c>
      <c r="G19" s="85" t="s">
        <v>169</v>
      </c>
      <c r="H19" s="85" t="s">
        <v>161</v>
      </c>
      <c r="I19" s="36"/>
      <c r="J19" s="88">
        <v>9</v>
      </c>
      <c r="K19" s="86">
        <v>59</v>
      </c>
      <c r="L19" s="87">
        <v>10009176281</v>
      </c>
      <c r="M19" s="86" t="s">
        <v>186</v>
      </c>
      <c r="N19" s="86" t="s">
        <v>187</v>
      </c>
      <c r="O19" s="159" t="s">
        <v>188</v>
      </c>
      <c r="P19" s="85" t="s">
        <v>229</v>
      </c>
      <c r="Q19" s="85" t="s">
        <v>161</v>
      </c>
      <c r="R19" s="319">
        <v>1.2335648148148148E-4</v>
      </c>
      <c r="S19" s="35"/>
      <c r="AB19" s="522" t="str">
        <f>Y15</f>
        <v>59  RAJKOVSKI Patrik</v>
      </c>
      <c r="AC19" s="524"/>
      <c r="AD19" s="275"/>
      <c r="AE19" s="275"/>
      <c r="AF19" s="522" t="str">
        <f>V15</f>
        <v>74  WAGNER Robin</v>
      </c>
      <c r="AG19" s="523"/>
      <c r="AH19" s="275"/>
      <c r="AI19" s="522" t="str">
        <f>AL11</f>
        <v>31  JONAUSKAS Svajunas</v>
      </c>
      <c r="AJ19" s="523"/>
      <c r="AK19" s="276"/>
      <c r="AL19" s="522" t="str">
        <f>AI11</f>
        <v>28  CECI Luca</v>
      </c>
      <c r="AM19" s="523"/>
      <c r="AN19" s="277"/>
      <c r="AS19" s="88">
        <v>9</v>
      </c>
      <c r="AT19" s="86">
        <v>59</v>
      </c>
      <c r="AU19" s="87">
        <v>10009176281</v>
      </c>
      <c r="AV19" s="86" t="s">
        <v>186</v>
      </c>
      <c r="AW19" s="86" t="s">
        <v>187</v>
      </c>
      <c r="AX19" s="159" t="s">
        <v>188</v>
      </c>
      <c r="AY19" s="85" t="s">
        <v>229</v>
      </c>
      <c r="AZ19" s="85" t="s">
        <v>161</v>
      </c>
      <c r="BA19" s="319">
        <v>1.2335648148148148E-4</v>
      </c>
      <c r="BB19" s="79"/>
      <c r="BC19" s="104"/>
      <c r="BD19" s="92">
        <v>9</v>
      </c>
      <c r="BE19" s="81">
        <v>25</v>
      </c>
      <c r="BF19" s="82">
        <v>10007271546</v>
      </c>
      <c r="BG19" s="81" t="s">
        <v>170</v>
      </c>
      <c r="BH19" s="454" t="s">
        <v>228</v>
      </c>
      <c r="BI19" s="454" t="s">
        <v>221</v>
      </c>
      <c r="BJ19" s="454" t="s">
        <v>169</v>
      </c>
      <c r="BK19" s="454" t="s">
        <v>161</v>
      </c>
      <c r="BL19" s="77"/>
    </row>
    <row r="20" spans="1:64" s="49" customFormat="1" ht="15.75" customHeight="1" thickBot="1">
      <c r="A20" s="88">
        <v>10</v>
      </c>
      <c r="B20" s="86">
        <v>35</v>
      </c>
      <c r="C20" s="87">
        <v>10006379247</v>
      </c>
      <c r="D20" s="86" t="s">
        <v>222</v>
      </c>
      <c r="E20" s="86" t="s">
        <v>185</v>
      </c>
      <c r="F20" s="159" t="s">
        <v>216</v>
      </c>
      <c r="G20" s="85" t="s">
        <v>213</v>
      </c>
      <c r="H20" s="85" t="s">
        <v>161</v>
      </c>
      <c r="I20" s="36"/>
      <c r="J20" s="88">
        <v>10</v>
      </c>
      <c r="K20" s="86">
        <v>74</v>
      </c>
      <c r="L20" s="87">
        <v>10007294683</v>
      </c>
      <c r="M20" s="86" t="s">
        <v>202</v>
      </c>
      <c r="N20" s="86" t="s">
        <v>203</v>
      </c>
      <c r="O20" s="159" t="s">
        <v>134</v>
      </c>
      <c r="P20" s="85" t="s">
        <v>214</v>
      </c>
      <c r="Q20" s="85" t="s">
        <v>161</v>
      </c>
      <c r="R20" s="319">
        <v>1.2348379629629631E-4</v>
      </c>
      <c r="S20" s="35"/>
      <c r="V20" s="10"/>
      <c r="W20" s="10"/>
      <c r="X20" s="7"/>
      <c r="Y20" s="10"/>
      <c r="Z20" s="10"/>
      <c r="AA20" s="7"/>
      <c r="AB20" s="10"/>
      <c r="AC20" s="11"/>
      <c r="AD20" s="8"/>
      <c r="AE20" s="8"/>
      <c r="AF20" s="12"/>
      <c r="AG20" s="12"/>
      <c r="AH20" s="9"/>
      <c r="AI20" s="10"/>
      <c r="AJ20" s="10" t="s">
        <v>592</v>
      </c>
      <c r="AK20" s="7"/>
      <c r="AL20" s="10"/>
      <c r="AM20" s="10"/>
      <c r="AN20" s="100"/>
      <c r="AS20" s="88">
        <v>10</v>
      </c>
      <c r="AT20" s="86">
        <v>74</v>
      </c>
      <c r="AU20" s="87">
        <v>10007294683</v>
      </c>
      <c r="AV20" s="86" t="s">
        <v>202</v>
      </c>
      <c r="AW20" s="86" t="s">
        <v>203</v>
      </c>
      <c r="AX20" s="159" t="s">
        <v>134</v>
      </c>
      <c r="AY20" s="85" t="s">
        <v>214</v>
      </c>
      <c r="AZ20" s="85" t="s">
        <v>161</v>
      </c>
      <c r="BA20" s="319">
        <v>1.2348379629629631E-4</v>
      </c>
      <c r="BB20" s="79"/>
      <c r="BC20" s="104"/>
      <c r="BD20" s="92">
        <v>10</v>
      </c>
      <c r="BE20" s="81">
        <v>69</v>
      </c>
      <c r="BF20" s="82">
        <v>10009175574</v>
      </c>
      <c r="BG20" s="81" t="s">
        <v>193</v>
      </c>
      <c r="BH20" s="454" t="s">
        <v>194</v>
      </c>
      <c r="BI20" s="454" t="s">
        <v>134</v>
      </c>
      <c r="BJ20" s="454" t="s">
        <v>214</v>
      </c>
      <c r="BK20" s="454" t="s">
        <v>161</v>
      </c>
    </row>
    <row r="21" spans="1:64" s="49" customFormat="1" ht="15.75" customHeight="1">
      <c r="A21" s="88">
        <v>11</v>
      </c>
      <c r="B21" s="86">
        <v>33</v>
      </c>
      <c r="C21" s="87">
        <v>10010732628</v>
      </c>
      <c r="D21" s="86" t="s">
        <v>223</v>
      </c>
      <c r="E21" s="86" t="s">
        <v>179</v>
      </c>
      <c r="F21" s="159" t="s">
        <v>216</v>
      </c>
      <c r="G21" s="85" t="s">
        <v>213</v>
      </c>
      <c r="H21" s="85" t="s">
        <v>161</v>
      </c>
      <c r="I21" s="36"/>
      <c r="J21" s="88">
        <v>11</v>
      </c>
      <c r="K21" s="86">
        <v>31</v>
      </c>
      <c r="L21" s="87">
        <v>10009181032</v>
      </c>
      <c r="M21" s="86" t="s">
        <v>175</v>
      </c>
      <c r="N21" s="86" t="s">
        <v>176</v>
      </c>
      <c r="O21" s="159" t="s">
        <v>177</v>
      </c>
      <c r="P21" s="85"/>
      <c r="Q21" s="85" t="s">
        <v>161</v>
      </c>
      <c r="R21" s="319">
        <v>1.236921296296296E-4</v>
      </c>
      <c r="S21" s="35"/>
      <c r="V21" s="16" t="s">
        <v>18</v>
      </c>
      <c r="W21" s="17"/>
      <c r="X21" s="18"/>
      <c r="Y21" s="17"/>
      <c r="Z21" s="17"/>
      <c r="AA21" s="18"/>
      <c r="AB21" s="17"/>
      <c r="AC21" s="19"/>
      <c r="AD21" s="23"/>
      <c r="AE21" s="23"/>
      <c r="AF21" s="21"/>
      <c r="AG21" s="21"/>
      <c r="AH21" s="24"/>
      <c r="AI21" s="10"/>
      <c r="AJ21" s="10"/>
      <c r="AK21" s="7"/>
      <c r="AS21" s="88">
        <v>11</v>
      </c>
      <c r="AT21" s="86">
        <v>31</v>
      </c>
      <c r="AU21" s="87">
        <v>10009181032</v>
      </c>
      <c r="AV21" s="86" t="s">
        <v>175</v>
      </c>
      <c r="AW21" s="86" t="s">
        <v>176</v>
      </c>
      <c r="AX21" s="159" t="s">
        <v>485</v>
      </c>
      <c r="AY21" s="85" t="s">
        <v>646</v>
      </c>
      <c r="AZ21" s="85" t="s">
        <v>161</v>
      </c>
      <c r="BA21" s="319">
        <v>1.236921296296296E-4</v>
      </c>
      <c r="BB21" s="79"/>
      <c r="BC21" s="104"/>
      <c r="BD21" s="92">
        <v>11</v>
      </c>
      <c r="BE21" s="81">
        <v>72</v>
      </c>
      <c r="BF21" s="82">
        <v>10006422895</v>
      </c>
      <c r="BG21" s="81" t="s">
        <v>198</v>
      </c>
      <c r="BH21" s="454" t="s">
        <v>199</v>
      </c>
      <c r="BI21" s="454" t="s">
        <v>134</v>
      </c>
      <c r="BJ21" s="454" t="s">
        <v>214</v>
      </c>
      <c r="BK21" s="454" t="s">
        <v>161</v>
      </c>
    </row>
    <row r="22" spans="1:64" s="49" customFormat="1" ht="15.75" customHeight="1">
      <c r="A22" s="88">
        <v>12</v>
      </c>
      <c r="B22" s="86">
        <v>34</v>
      </c>
      <c r="C22" s="87">
        <v>10009090702</v>
      </c>
      <c r="D22" s="86" t="s">
        <v>224</v>
      </c>
      <c r="E22" s="86" t="s">
        <v>183</v>
      </c>
      <c r="F22" s="159" t="s">
        <v>216</v>
      </c>
      <c r="G22" s="85" t="s">
        <v>213</v>
      </c>
      <c r="H22" s="85" t="s">
        <v>161</v>
      </c>
      <c r="I22" s="36"/>
      <c r="J22" s="88">
        <v>12</v>
      </c>
      <c r="K22" s="86">
        <v>28</v>
      </c>
      <c r="L22" s="87">
        <v>10006108051</v>
      </c>
      <c r="M22" s="86" t="s">
        <v>172</v>
      </c>
      <c r="N22" s="86" t="s">
        <v>173</v>
      </c>
      <c r="O22" s="159" t="s">
        <v>215</v>
      </c>
      <c r="P22" s="85" t="s">
        <v>91</v>
      </c>
      <c r="Q22" s="85" t="s">
        <v>161</v>
      </c>
      <c r="R22" s="319">
        <v>1.2384259259259258E-4</v>
      </c>
      <c r="S22" s="35"/>
      <c r="V22" s="70" t="s">
        <v>9</v>
      </c>
      <c r="W22" s="10"/>
      <c r="X22" s="7" t="s">
        <v>23</v>
      </c>
      <c r="Y22" s="71" t="s">
        <v>10</v>
      </c>
      <c r="Z22" s="10"/>
      <c r="AA22" s="7" t="s">
        <v>23</v>
      </c>
      <c r="AB22" s="71" t="s">
        <v>11</v>
      </c>
      <c r="AC22" s="11"/>
      <c r="AD22" s="7" t="s">
        <v>23</v>
      </c>
      <c r="AE22" s="7"/>
      <c r="AF22" s="71" t="s">
        <v>12</v>
      </c>
      <c r="AG22" s="12"/>
      <c r="AH22" s="68" t="s">
        <v>23</v>
      </c>
      <c r="AI22" s="10"/>
      <c r="AJ22" s="10"/>
      <c r="AK22" s="7"/>
      <c r="AS22" s="88">
        <v>12</v>
      </c>
      <c r="AT22" s="86">
        <v>28</v>
      </c>
      <c r="AU22" s="87">
        <v>10006108051</v>
      </c>
      <c r="AV22" s="86" t="s">
        <v>172</v>
      </c>
      <c r="AW22" s="86" t="s">
        <v>173</v>
      </c>
      <c r="AX22" s="159" t="s">
        <v>215</v>
      </c>
      <c r="AY22" s="85" t="s">
        <v>91</v>
      </c>
      <c r="AZ22" s="85" t="s">
        <v>161</v>
      </c>
      <c r="BA22" s="319">
        <v>1.2384259259259258E-4</v>
      </c>
      <c r="BB22" s="79"/>
      <c r="BD22" s="92">
        <v>12</v>
      </c>
      <c r="BE22" s="81">
        <v>20</v>
      </c>
      <c r="BF22" s="82">
        <v>10007073506</v>
      </c>
      <c r="BG22" s="81" t="s">
        <v>162</v>
      </c>
      <c r="BH22" s="454" t="s">
        <v>163</v>
      </c>
      <c r="BI22" s="454" t="s">
        <v>164</v>
      </c>
      <c r="BJ22" s="454" t="s">
        <v>165</v>
      </c>
      <c r="BK22" s="454" t="s">
        <v>161</v>
      </c>
    </row>
    <row r="23" spans="1:64" s="49" customFormat="1" ht="15.75" customHeight="1">
      <c r="A23" s="88">
        <v>13</v>
      </c>
      <c r="B23" s="86">
        <v>68</v>
      </c>
      <c r="C23" s="87">
        <v>10010166590</v>
      </c>
      <c r="D23" s="86" t="s">
        <v>189</v>
      </c>
      <c r="E23" s="86" t="s">
        <v>190</v>
      </c>
      <c r="F23" s="159" t="s">
        <v>134</v>
      </c>
      <c r="G23" s="85" t="s">
        <v>214</v>
      </c>
      <c r="H23" s="85" t="s">
        <v>161</v>
      </c>
      <c r="I23" s="36"/>
      <c r="J23" s="88">
        <v>13</v>
      </c>
      <c r="K23" s="86">
        <v>35</v>
      </c>
      <c r="L23" s="87">
        <v>10006379247</v>
      </c>
      <c r="M23" s="86" t="s">
        <v>222</v>
      </c>
      <c r="N23" s="86" t="s">
        <v>185</v>
      </c>
      <c r="O23" s="159" t="s">
        <v>216</v>
      </c>
      <c r="P23" s="85" t="s">
        <v>213</v>
      </c>
      <c r="Q23" s="85" t="s">
        <v>161</v>
      </c>
      <c r="R23" s="319">
        <v>1.2423611111111112E-4</v>
      </c>
      <c r="S23" s="35"/>
      <c r="V23" s="520" t="str">
        <f>V10</f>
        <v>78  BOS Theo</v>
      </c>
      <c r="W23" s="530"/>
      <c r="X23" s="419">
        <v>10.788</v>
      </c>
      <c r="Y23" s="522" t="str">
        <f>Y11</f>
        <v>25  SHURSHIN Nikita</v>
      </c>
      <c r="Z23" s="523"/>
      <c r="AA23" s="272"/>
      <c r="AB23" s="529" t="str">
        <f>AB11</f>
        <v>34  TURKOV Ivan</v>
      </c>
      <c r="AC23" s="521"/>
      <c r="AD23" s="418">
        <v>11.531000000000001</v>
      </c>
      <c r="AE23" s="273"/>
      <c r="AF23" s="529" t="str">
        <f>AF11</f>
        <v>35  EILERS Joachim</v>
      </c>
      <c r="AG23" s="521"/>
      <c r="AH23" s="417">
        <v>10.603</v>
      </c>
      <c r="AI23" s="10"/>
      <c r="AJ23" s="10"/>
      <c r="AK23" s="7"/>
      <c r="AS23" s="88">
        <v>13</v>
      </c>
      <c r="AT23" s="86">
        <v>35</v>
      </c>
      <c r="AU23" s="87">
        <v>10006379247</v>
      </c>
      <c r="AV23" s="86" t="s">
        <v>222</v>
      </c>
      <c r="AW23" s="86" t="s">
        <v>185</v>
      </c>
      <c r="AX23" s="159" t="s">
        <v>216</v>
      </c>
      <c r="AY23" s="85" t="s">
        <v>213</v>
      </c>
      <c r="AZ23" s="85" t="s">
        <v>161</v>
      </c>
      <c r="BA23" s="319">
        <v>1.2423611111111112E-4</v>
      </c>
      <c r="BB23" s="79"/>
      <c r="BC23" s="104"/>
      <c r="BD23" s="92">
        <v>13</v>
      </c>
      <c r="BE23" s="81">
        <v>59</v>
      </c>
      <c r="BF23" s="82">
        <v>10009176281</v>
      </c>
      <c r="BG23" s="81" t="s">
        <v>186</v>
      </c>
      <c r="BH23" s="454" t="s">
        <v>187</v>
      </c>
      <c r="BI23" s="454" t="s">
        <v>188</v>
      </c>
      <c r="BJ23" s="454" t="s">
        <v>229</v>
      </c>
      <c r="BK23" s="454" t="s">
        <v>161</v>
      </c>
    </row>
    <row r="24" spans="1:64" s="49" customFormat="1" ht="15.75" customHeight="1">
      <c r="A24" s="88">
        <v>14</v>
      </c>
      <c r="B24" s="86">
        <v>71</v>
      </c>
      <c r="C24" s="87">
        <v>10010166691</v>
      </c>
      <c r="D24" s="86" t="s">
        <v>196</v>
      </c>
      <c r="E24" s="86" t="s">
        <v>225</v>
      </c>
      <c r="F24" s="159" t="s">
        <v>134</v>
      </c>
      <c r="G24" s="85" t="s">
        <v>214</v>
      </c>
      <c r="H24" s="85" t="s">
        <v>161</v>
      </c>
      <c r="I24" s="36"/>
      <c r="J24" s="88">
        <v>14</v>
      </c>
      <c r="K24" s="86">
        <v>34</v>
      </c>
      <c r="L24" s="87">
        <v>10009090702</v>
      </c>
      <c r="M24" s="86" t="s">
        <v>224</v>
      </c>
      <c r="N24" s="86" t="s">
        <v>183</v>
      </c>
      <c r="O24" s="159" t="s">
        <v>216</v>
      </c>
      <c r="P24" s="85" t="s">
        <v>213</v>
      </c>
      <c r="Q24" s="85" t="s">
        <v>161</v>
      </c>
      <c r="R24" s="319">
        <v>1.2454861111111111E-4</v>
      </c>
      <c r="S24" s="35"/>
      <c r="V24" s="531" t="str">
        <f>AL18</f>
        <v>72  KELEMEN Pavel</v>
      </c>
      <c r="W24" s="524"/>
      <c r="X24" s="272"/>
      <c r="Y24" s="529" t="str">
        <f>AI18</f>
        <v>16  VYNOKUROV Andrii</v>
      </c>
      <c r="Z24" s="521"/>
      <c r="AA24" s="419">
        <v>10.763</v>
      </c>
      <c r="AB24" s="522" t="str">
        <f>AF18</f>
        <v>20  SZALONTAY Sándor</v>
      </c>
      <c r="AC24" s="523"/>
      <c r="AD24" s="273"/>
      <c r="AE24" s="273"/>
      <c r="AF24" s="522" t="str">
        <f>AB18</f>
        <v>69  FANTA Jiří</v>
      </c>
      <c r="AG24" s="523"/>
      <c r="AH24" s="279"/>
      <c r="AI24" s="10"/>
      <c r="AJ24" s="10"/>
      <c r="AK24" s="7"/>
      <c r="AS24" s="88">
        <v>14</v>
      </c>
      <c r="AT24" s="86">
        <v>34</v>
      </c>
      <c r="AU24" s="87">
        <v>10009090702</v>
      </c>
      <c r="AV24" s="86" t="s">
        <v>224</v>
      </c>
      <c r="AW24" s="86" t="s">
        <v>183</v>
      </c>
      <c r="AX24" s="159" t="s">
        <v>216</v>
      </c>
      <c r="AY24" s="85" t="s">
        <v>213</v>
      </c>
      <c r="AZ24" s="85" t="s">
        <v>161</v>
      </c>
      <c r="BA24" s="319">
        <v>1.2454861111111111E-4</v>
      </c>
      <c r="BB24" s="79"/>
      <c r="BC24" s="104"/>
      <c r="BD24" s="92">
        <v>14</v>
      </c>
      <c r="BE24" s="81">
        <v>74</v>
      </c>
      <c r="BF24" s="82">
        <v>10007294683</v>
      </c>
      <c r="BG24" s="81" t="s">
        <v>202</v>
      </c>
      <c r="BH24" s="454" t="s">
        <v>203</v>
      </c>
      <c r="BI24" s="454" t="s">
        <v>134</v>
      </c>
      <c r="BJ24" s="454" t="s">
        <v>214</v>
      </c>
      <c r="BK24" s="454" t="s">
        <v>161</v>
      </c>
    </row>
    <row r="25" spans="1:64" s="49" customFormat="1" ht="15.75" customHeight="1">
      <c r="A25" s="88">
        <v>15</v>
      </c>
      <c r="B25" s="86">
        <v>69</v>
      </c>
      <c r="C25" s="87">
        <v>10009175574</v>
      </c>
      <c r="D25" s="86" t="s">
        <v>193</v>
      </c>
      <c r="E25" s="86" t="s">
        <v>194</v>
      </c>
      <c r="F25" s="159" t="s">
        <v>134</v>
      </c>
      <c r="G25" s="85" t="s">
        <v>214</v>
      </c>
      <c r="H25" s="85" t="s">
        <v>161</v>
      </c>
      <c r="I25" s="36"/>
      <c r="J25" s="88">
        <v>15</v>
      </c>
      <c r="K25" s="86">
        <v>25</v>
      </c>
      <c r="L25" s="87">
        <v>10007271546</v>
      </c>
      <c r="M25" s="86" t="s">
        <v>170</v>
      </c>
      <c r="N25" s="86" t="s">
        <v>228</v>
      </c>
      <c r="O25" s="159" t="s">
        <v>221</v>
      </c>
      <c r="P25" s="85" t="s">
        <v>169</v>
      </c>
      <c r="Q25" s="85" t="s">
        <v>161</v>
      </c>
      <c r="R25" s="319">
        <v>1.2488425925925924E-4</v>
      </c>
      <c r="S25" s="35"/>
      <c r="V25" s="70" t="s">
        <v>101</v>
      </c>
      <c r="W25" s="10"/>
      <c r="X25" s="7"/>
      <c r="Y25" s="71" t="s">
        <v>102</v>
      </c>
      <c r="Z25" s="10"/>
      <c r="AA25" s="7"/>
      <c r="AB25" s="10"/>
      <c r="AC25" s="11"/>
      <c r="AD25" s="7"/>
      <c r="AE25" s="7"/>
      <c r="AF25" s="10"/>
      <c r="AG25" s="12"/>
      <c r="AH25" s="68"/>
      <c r="AI25" s="10"/>
      <c r="AJ25" s="10"/>
      <c r="AK25" s="7"/>
      <c r="AS25" s="88">
        <v>15</v>
      </c>
      <c r="AT25" s="86">
        <v>25</v>
      </c>
      <c r="AU25" s="87">
        <v>10007271546</v>
      </c>
      <c r="AV25" s="86" t="s">
        <v>170</v>
      </c>
      <c r="AW25" s="86" t="s">
        <v>228</v>
      </c>
      <c r="AX25" s="159" t="s">
        <v>221</v>
      </c>
      <c r="AY25" s="85" t="s">
        <v>169</v>
      </c>
      <c r="AZ25" s="85" t="s">
        <v>161</v>
      </c>
      <c r="BA25" s="319">
        <v>1.2488425925925924E-4</v>
      </c>
      <c r="BB25" s="79"/>
      <c r="BC25" s="104"/>
      <c r="BD25" s="92">
        <v>15</v>
      </c>
      <c r="BE25" s="81">
        <v>31</v>
      </c>
      <c r="BF25" s="82">
        <v>10009181032</v>
      </c>
      <c r="BG25" s="81" t="s">
        <v>175</v>
      </c>
      <c r="BH25" s="454" t="s">
        <v>176</v>
      </c>
      <c r="BI25" s="454" t="s">
        <v>485</v>
      </c>
      <c r="BJ25" s="454" t="s">
        <v>646</v>
      </c>
      <c r="BK25" s="454" t="s">
        <v>161</v>
      </c>
    </row>
    <row r="26" spans="1:64" s="49" customFormat="1" ht="15.75" customHeight="1">
      <c r="A26" s="88">
        <v>16</v>
      </c>
      <c r="B26" s="86">
        <v>70</v>
      </c>
      <c r="C26" s="87">
        <v>10009718572</v>
      </c>
      <c r="D26" s="86" t="s">
        <v>195</v>
      </c>
      <c r="E26" s="86" t="s">
        <v>194</v>
      </c>
      <c r="F26" s="159" t="s">
        <v>134</v>
      </c>
      <c r="G26" s="85" t="s">
        <v>214</v>
      </c>
      <c r="H26" s="85" t="s">
        <v>161</v>
      </c>
      <c r="I26" s="36"/>
      <c r="J26" s="88">
        <v>16</v>
      </c>
      <c r="K26" s="86">
        <v>69</v>
      </c>
      <c r="L26" s="87">
        <v>10009175574</v>
      </c>
      <c r="M26" s="86" t="s">
        <v>193</v>
      </c>
      <c r="N26" s="86" t="s">
        <v>194</v>
      </c>
      <c r="O26" s="159" t="s">
        <v>134</v>
      </c>
      <c r="P26" s="85" t="s">
        <v>214</v>
      </c>
      <c r="Q26" s="85" t="s">
        <v>161</v>
      </c>
      <c r="R26" s="319">
        <v>1.2503472222222224E-4</v>
      </c>
      <c r="S26" s="35"/>
      <c r="V26" s="520" t="str">
        <f>AI10</f>
        <v>24  DUBCHENKO Alexandr</v>
      </c>
      <c r="W26" s="530"/>
      <c r="X26" s="411">
        <v>11.13</v>
      </c>
      <c r="Y26" s="529" t="str">
        <f>AL10</f>
        <v>73  SOJKA David</v>
      </c>
      <c r="Z26" s="521"/>
      <c r="AA26" s="7">
        <v>11.27</v>
      </c>
      <c r="AB26" s="73"/>
      <c r="AC26" s="73"/>
      <c r="AD26" s="8"/>
      <c r="AE26" s="8"/>
      <c r="AF26" s="73"/>
      <c r="AG26" s="73"/>
      <c r="AH26" s="25"/>
      <c r="AI26" s="10"/>
      <c r="AJ26" s="10"/>
      <c r="AK26" s="7"/>
      <c r="AS26" s="88">
        <v>16</v>
      </c>
      <c r="AT26" s="86">
        <v>69</v>
      </c>
      <c r="AU26" s="87">
        <v>10009175574</v>
      </c>
      <c r="AV26" s="86" t="s">
        <v>193</v>
      </c>
      <c r="AW26" s="86" t="s">
        <v>194</v>
      </c>
      <c r="AX26" s="159" t="s">
        <v>134</v>
      </c>
      <c r="AY26" s="85" t="s">
        <v>214</v>
      </c>
      <c r="AZ26" s="85" t="s">
        <v>161</v>
      </c>
      <c r="BA26" s="319">
        <v>1.2503472222222224E-4</v>
      </c>
      <c r="BB26" s="79"/>
      <c r="BC26" s="104"/>
      <c r="BD26" s="92">
        <v>16</v>
      </c>
      <c r="BE26" s="81">
        <v>28</v>
      </c>
      <c r="BF26" s="82">
        <v>10006108051</v>
      </c>
      <c r="BG26" s="81" t="s">
        <v>172</v>
      </c>
      <c r="BH26" s="454" t="s">
        <v>173</v>
      </c>
      <c r="BI26" s="454" t="s">
        <v>215</v>
      </c>
      <c r="BJ26" s="454" t="s">
        <v>91</v>
      </c>
      <c r="BK26" s="454" t="s">
        <v>161</v>
      </c>
    </row>
    <row r="27" spans="1:64" s="49" customFormat="1" ht="15.75" customHeight="1" thickBot="1">
      <c r="A27" s="88">
        <v>17</v>
      </c>
      <c r="B27" s="86">
        <v>73</v>
      </c>
      <c r="C27" s="87">
        <v>10008950858</v>
      </c>
      <c r="D27" s="86" t="s">
        <v>200</v>
      </c>
      <c r="E27" s="86" t="s">
        <v>201</v>
      </c>
      <c r="F27" s="159" t="s">
        <v>134</v>
      </c>
      <c r="G27" s="85" t="s">
        <v>214</v>
      </c>
      <c r="H27" s="85" t="s">
        <v>161</v>
      </c>
      <c r="I27" s="36"/>
      <c r="J27" s="88">
        <v>17</v>
      </c>
      <c r="K27" s="86">
        <v>33</v>
      </c>
      <c r="L27" s="87">
        <v>10010732628</v>
      </c>
      <c r="M27" s="86" t="s">
        <v>223</v>
      </c>
      <c r="N27" s="86" t="s">
        <v>179</v>
      </c>
      <c r="O27" s="159" t="s">
        <v>216</v>
      </c>
      <c r="P27" s="85" t="s">
        <v>213</v>
      </c>
      <c r="Q27" s="85" t="s">
        <v>161</v>
      </c>
      <c r="R27" s="319">
        <v>1.2767361111111112E-4</v>
      </c>
      <c r="S27" s="35"/>
      <c r="V27" s="532" t="str">
        <f>Y14</f>
        <v>68  ČECHMAN Martin</v>
      </c>
      <c r="W27" s="533"/>
      <c r="X27" s="280"/>
      <c r="Y27" s="534" t="str">
        <f>V14</f>
        <v>79  OLIVA Lewis</v>
      </c>
      <c r="Z27" s="535"/>
      <c r="AA27" s="26"/>
      <c r="AB27" s="75"/>
      <c r="AC27" s="75"/>
      <c r="AD27" s="27"/>
      <c r="AE27" s="27"/>
      <c r="AF27" s="75"/>
      <c r="AG27" s="75"/>
      <c r="AH27" s="28"/>
      <c r="AI27" s="10"/>
      <c r="AJ27" s="10"/>
      <c r="AK27" s="7"/>
      <c r="AL27" s="10"/>
      <c r="AM27" s="10"/>
      <c r="AN27" s="100"/>
      <c r="AS27" s="88">
        <v>17</v>
      </c>
      <c r="AT27" s="86">
        <v>33</v>
      </c>
      <c r="AU27" s="87">
        <v>10010732628</v>
      </c>
      <c r="AV27" s="86" t="s">
        <v>223</v>
      </c>
      <c r="AW27" s="86" t="s">
        <v>179</v>
      </c>
      <c r="AX27" s="159" t="s">
        <v>216</v>
      </c>
      <c r="AY27" s="85" t="s">
        <v>213</v>
      </c>
      <c r="AZ27" s="85" t="s">
        <v>161</v>
      </c>
      <c r="BA27" s="319">
        <v>1.2767361111111112E-4</v>
      </c>
      <c r="BB27" s="79"/>
      <c r="BD27" s="92">
        <v>17</v>
      </c>
      <c r="BE27" s="81">
        <v>33</v>
      </c>
      <c r="BF27" s="82">
        <v>10010732628</v>
      </c>
      <c r="BG27" s="81" t="s">
        <v>223</v>
      </c>
      <c r="BH27" s="454" t="s">
        <v>179</v>
      </c>
      <c r="BI27" s="454" t="s">
        <v>216</v>
      </c>
      <c r="BJ27" s="454" t="s">
        <v>213</v>
      </c>
      <c r="BK27" s="454" t="s">
        <v>161</v>
      </c>
    </row>
    <row r="28" spans="1:64" s="49" customFormat="1" ht="15.75" customHeight="1" thickBot="1">
      <c r="A28" s="88">
        <v>18</v>
      </c>
      <c r="B28" s="86">
        <v>74</v>
      </c>
      <c r="C28" s="87">
        <v>10007294683</v>
      </c>
      <c r="D28" s="86" t="s">
        <v>202</v>
      </c>
      <c r="E28" s="86" t="s">
        <v>203</v>
      </c>
      <c r="F28" s="159" t="s">
        <v>134</v>
      </c>
      <c r="G28" s="85" t="s">
        <v>214</v>
      </c>
      <c r="H28" s="85" t="s">
        <v>161</v>
      </c>
      <c r="I28" s="36"/>
      <c r="J28" s="88">
        <v>18</v>
      </c>
      <c r="K28" s="86">
        <v>71</v>
      </c>
      <c r="L28" s="87">
        <v>10010166691</v>
      </c>
      <c r="M28" s="86" t="s">
        <v>196</v>
      </c>
      <c r="N28" s="86" t="s">
        <v>225</v>
      </c>
      <c r="O28" s="159" t="s">
        <v>134</v>
      </c>
      <c r="P28" s="85" t="s">
        <v>214</v>
      </c>
      <c r="Q28" s="85" t="s">
        <v>161</v>
      </c>
      <c r="R28" s="319">
        <v>1.2802083333333331E-4</v>
      </c>
      <c r="S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0"/>
      <c r="AJ28" s="10"/>
      <c r="AK28" s="7"/>
      <c r="AL28" s="175" t="s">
        <v>103</v>
      </c>
      <c r="AM28" s="176"/>
      <c r="AN28" s="177" t="s">
        <v>24</v>
      </c>
      <c r="AS28" s="88">
        <v>18</v>
      </c>
      <c r="AT28" s="86">
        <v>71</v>
      </c>
      <c r="AU28" s="87">
        <v>10010166691</v>
      </c>
      <c r="AV28" s="86" t="s">
        <v>196</v>
      </c>
      <c r="AW28" s="86" t="s">
        <v>225</v>
      </c>
      <c r="AX28" s="159" t="s">
        <v>134</v>
      </c>
      <c r="AY28" s="85" t="s">
        <v>214</v>
      </c>
      <c r="AZ28" s="85" t="s">
        <v>161</v>
      </c>
      <c r="BA28" s="319">
        <v>1.2802083333333331E-4</v>
      </c>
      <c r="BB28" s="79"/>
      <c r="BC28" s="35"/>
      <c r="BD28" s="92">
        <v>18</v>
      </c>
      <c r="BE28" s="81">
        <v>71</v>
      </c>
      <c r="BF28" s="82">
        <v>10010166691</v>
      </c>
      <c r="BG28" s="81" t="s">
        <v>196</v>
      </c>
      <c r="BH28" s="454" t="s">
        <v>225</v>
      </c>
      <c r="BI28" s="454" t="s">
        <v>134</v>
      </c>
      <c r="BJ28" s="454" t="s">
        <v>214</v>
      </c>
      <c r="BK28" s="454" t="s">
        <v>161</v>
      </c>
    </row>
    <row r="29" spans="1:64" s="49" customFormat="1" ht="15.75" customHeight="1">
      <c r="A29" s="88">
        <v>19</v>
      </c>
      <c r="B29" s="86">
        <v>72</v>
      </c>
      <c r="C29" s="87">
        <v>10006422895</v>
      </c>
      <c r="D29" s="86" t="s">
        <v>198</v>
      </c>
      <c r="E29" s="86" t="s">
        <v>199</v>
      </c>
      <c r="F29" s="159" t="s">
        <v>134</v>
      </c>
      <c r="G29" s="85" t="s">
        <v>214</v>
      </c>
      <c r="H29" s="85" t="s">
        <v>161</v>
      </c>
      <c r="I29" s="36"/>
      <c r="J29" s="88">
        <v>19</v>
      </c>
      <c r="K29" s="86">
        <v>70</v>
      </c>
      <c r="L29" s="87">
        <v>10009718572</v>
      </c>
      <c r="M29" s="86" t="s">
        <v>195</v>
      </c>
      <c r="N29" s="86" t="s">
        <v>194</v>
      </c>
      <c r="O29" s="159" t="s">
        <v>134</v>
      </c>
      <c r="P29" s="85" t="s">
        <v>214</v>
      </c>
      <c r="Q29" s="85" t="s">
        <v>161</v>
      </c>
      <c r="R29" s="319">
        <v>1.3104166666666665E-4</v>
      </c>
      <c r="S29" s="35"/>
      <c r="V29" s="16" t="s">
        <v>34</v>
      </c>
      <c r="W29" s="17"/>
      <c r="X29" s="18"/>
      <c r="Y29" s="17"/>
      <c r="Z29" s="17"/>
      <c r="AA29" s="24"/>
      <c r="AB29" s="10"/>
      <c r="AC29" s="11"/>
      <c r="AD29" s="8"/>
      <c r="AE29" s="8"/>
      <c r="AF29" s="12"/>
      <c r="AG29" s="12"/>
      <c r="AH29" s="2"/>
      <c r="AI29" s="10"/>
      <c r="AJ29" s="10"/>
      <c r="AK29" s="7"/>
      <c r="AL29" s="531" t="s">
        <v>615</v>
      </c>
      <c r="AM29" s="523"/>
      <c r="AN29" s="433">
        <v>9</v>
      </c>
      <c r="AS29" s="88">
        <v>19</v>
      </c>
      <c r="AT29" s="86">
        <v>70</v>
      </c>
      <c r="AU29" s="87">
        <v>10009718572</v>
      </c>
      <c r="AV29" s="86" t="s">
        <v>195</v>
      </c>
      <c r="AW29" s="86" t="s">
        <v>194</v>
      </c>
      <c r="AX29" s="159" t="s">
        <v>134</v>
      </c>
      <c r="AY29" s="85" t="s">
        <v>214</v>
      </c>
      <c r="AZ29" s="85" t="s">
        <v>161</v>
      </c>
      <c r="BA29" s="319">
        <v>1.3104166666666665E-4</v>
      </c>
      <c r="BB29" s="36"/>
      <c r="BC29" s="78"/>
      <c r="BD29" s="92">
        <v>19</v>
      </c>
      <c r="BE29" s="81">
        <v>70</v>
      </c>
      <c r="BF29" s="82">
        <v>10009718572</v>
      </c>
      <c r="BG29" s="81" t="s">
        <v>195</v>
      </c>
      <c r="BH29" s="454" t="s">
        <v>194</v>
      </c>
      <c r="BI29" s="454" t="s">
        <v>134</v>
      </c>
      <c r="BJ29" s="454" t="s">
        <v>214</v>
      </c>
      <c r="BK29" s="454" t="s">
        <v>161</v>
      </c>
    </row>
    <row r="30" spans="1:64" s="49" customFormat="1" ht="15.75" customHeight="1">
      <c r="A30" s="88">
        <v>20</v>
      </c>
      <c r="B30" s="86">
        <v>16</v>
      </c>
      <c r="C30" s="87">
        <v>10002418415</v>
      </c>
      <c r="D30" s="86" t="s">
        <v>226</v>
      </c>
      <c r="E30" s="86" t="s">
        <v>153</v>
      </c>
      <c r="F30" s="159" t="s">
        <v>156</v>
      </c>
      <c r="G30" s="85" t="s">
        <v>233</v>
      </c>
      <c r="H30" s="85" t="s">
        <v>161</v>
      </c>
      <c r="I30" s="36"/>
      <c r="J30" s="88">
        <v>20</v>
      </c>
      <c r="K30" s="86">
        <v>17</v>
      </c>
      <c r="L30" s="87">
        <v>10006319633</v>
      </c>
      <c r="M30" s="86" t="s">
        <v>158</v>
      </c>
      <c r="N30" s="86" t="s">
        <v>159</v>
      </c>
      <c r="O30" s="159" t="s">
        <v>160</v>
      </c>
      <c r="P30" s="85" t="s">
        <v>235</v>
      </c>
      <c r="Q30" s="85" t="s">
        <v>161</v>
      </c>
      <c r="R30" s="319">
        <v>1.3150462962962961E-4</v>
      </c>
      <c r="S30" s="35"/>
      <c r="V30" s="70" t="s">
        <v>9</v>
      </c>
      <c r="W30" s="10" t="s">
        <v>24</v>
      </c>
      <c r="X30" s="118" t="s">
        <v>23</v>
      </c>
      <c r="Y30" s="71" t="s">
        <v>17</v>
      </c>
      <c r="Z30" s="10" t="s">
        <v>24</v>
      </c>
      <c r="AA30" s="119" t="s">
        <v>23</v>
      </c>
      <c r="AB30" s="10"/>
      <c r="AC30" s="10"/>
      <c r="AD30" s="7"/>
      <c r="AE30" s="7"/>
      <c r="AF30" s="10"/>
      <c r="AG30" s="10"/>
      <c r="AH30" s="2"/>
      <c r="AI30" s="10"/>
      <c r="AJ30" s="10"/>
      <c r="AK30" s="7"/>
      <c r="AL30" s="531" t="s">
        <v>613</v>
      </c>
      <c r="AM30" s="523"/>
      <c r="AN30" s="433">
        <v>10</v>
      </c>
      <c r="AS30" s="88">
        <v>20</v>
      </c>
      <c r="AT30" s="86">
        <v>17</v>
      </c>
      <c r="AU30" s="87">
        <v>10006319633</v>
      </c>
      <c r="AV30" s="86" t="s">
        <v>158</v>
      </c>
      <c r="AW30" s="86" t="s">
        <v>159</v>
      </c>
      <c r="AX30" s="159" t="s">
        <v>160</v>
      </c>
      <c r="AY30" s="85" t="s">
        <v>235</v>
      </c>
      <c r="AZ30" s="85" t="s">
        <v>161</v>
      </c>
      <c r="BA30" s="319">
        <v>1.3150462962962961E-4</v>
      </c>
      <c r="BB30" s="36"/>
      <c r="BC30" s="36"/>
      <c r="BD30" s="92">
        <v>20</v>
      </c>
      <c r="BE30" s="81">
        <v>17</v>
      </c>
      <c r="BF30" s="82">
        <v>10006319633</v>
      </c>
      <c r="BG30" s="81" t="s">
        <v>158</v>
      </c>
      <c r="BH30" s="454" t="s">
        <v>159</v>
      </c>
      <c r="BI30" s="454" t="s">
        <v>160</v>
      </c>
      <c r="BJ30" s="454" t="s">
        <v>235</v>
      </c>
      <c r="BK30" s="454" t="s">
        <v>161</v>
      </c>
    </row>
    <row r="31" spans="1:64" s="49" customFormat="1" ht="15.75" customHeight="1">
      <c r="A31" s="40"/>
      <c r="B31" s="39"/>
      <c r="C31" s="486"/>
      <c r="D31" s="486"/>
      <c r="E31" s="72"/>
      <c r="F31" s="72"/>
      <c r="G31" s="39"/>
      <c r="H31" s="39"/>
      <c r="I31" s="36"/>
      <c r="J31" s="40"/>
      <c r="K31" s="39"/>
      <c r="L31" s="486"/>
      <c r="M31" s="486"/>
      <c r="N31" s="72"/>
      <c r="O31" s="72"/>
      <c r="P31" s="39"/>
      <c r="Q31" s="39"/>
      <c r="R31" s="39"/>
      <c r="S31" s="35"/>
      <c r="V31" s="420" t="str">
        <f>V24</f>
        <v>72  KELEMEN Pavel</v>
      </c>
      <c r="W31" s="427">
        <v>2</v>
      </c>
      <c r="X31" s="272"/>
      <c r="Y31" s="420" t="str">
        <f>Y23</f>
        <v>25  SHURSHIN Nikita</v>
      </c>
      <c r="Z31" s="427">
        <v>3</v>
      </c>
      <c r="AA31" s="416"/>
      <c r="AB31" s="73"/>
      <c r="AC31" s="74"/>
      <c r="AD31" s="8"/>
      <c r="AE31" s="8"/>
      <c r="AF31" s="73"/>
      <c r="AG31" s="74"/>
      <c r="AH31" s="76"/>
      <c r="AI31" s="10"/>
      <c r="AJ31" s="10"/>
      <c r="AK31" s="7"/>
      <c r="AL31" s="531" t="s">
        <v>614</v>
      </c>
      <c r="AM31" s="523"/>
      <c r="AN31" s="433">
        <v>11</v>
      </c>
      <c r="AS31" s="40"/>
      <c r="AT31" s="39"/>
      <c r="AU31" s="486"/>
      <c r="AV31" s="486"/>
      <c r="AW31" s="72"/>
      <c r="AX31" s="72"/>
      <c r="AY31" s="39"/>
      <c r="AZ31" s="39"/>
      <c r="BA31" s="39"/>
      <c r="BB31" s="36"/>
      <c r="BC31" s="36"/>
      <c r="BD31" s="40"/>
      <c r="BE31" s="42"/>
      <c r="BF31" s="40"/>
      <c r="BG31" s="41"/>
      <c r="BH31" s="41"/>
      <c r="BI31" s="41"/>
      <c r="BJ31" s="41"/>
      <c r="BK31" s="40"/>
    </row>
    <row r="32" spans="1:64" s="49" customFormat="1" ht="15.75" customHeight="1">
      <c r="A32" s="36"/>
      <c r="B32" s="36"/>
      <c r="C32" s="3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6"/>
      <c r="S32" s="35"/>
      <c r="V32" s="421" t="str">
        <f>AF24</f>
        <v>69  FANTA Jiří</v>
      </c>
      <c r="W32" s="427">
        <v>3</v>
      </c>
      <c r="X32" s="272"/>
      <c r="Y32" s="420" t="str">
        <f>AB24</f>
        <v>20  SZALONTAY Sándor</v>
      </c>
      <c r="Z32" s="427">
        <v>2</v>
      </c>
      <c r="AA32" s="429"/>
      <c r="AB32" s="73"/>
      <c r="AC32" s="74"/>
      <c r="AD32" s="8"/>
      <c r="AE32" s="8"/>
      <c r="AF32" s="73"/>
      <c r="AG32" s="74"/>
      <c r="AH32" s="76"/>
      <c r="AI32" s="10"/>
      <c r="AJ32" s="10"/>
      <c r="AK32" s="7"/>
      <c r="AL32" s="531" t="s">
        <v>616</v>
      </c>
      <c r="AM32" s="523"/>
      <c r="AN32" s="433">
        <v>12</v>
      </c>
      <c r="AS32" s="36"/>
      <c r="AT32" s="36"/>
      <c r="BA32" s="36"/>
      <c r="BB32" s="36"/>
      <c r="BC32" s="36"/>
      <c r="BD32" s="35"/>
      <c r="BE32" s="35"/>
      <c r="BF32" s="35"/>
      <c r="BG32" s="35"/>
      <c r="BH32" s="35"/>
      <c r="BI32" s="35"/>
      <c r="BJ32" s="35"/>
      <c r="BK32" s="35"/>
    </row>
    <row r="33" spans="1:64" s="49" customFormat="1" ht="15.75" customHeight="1" thickBot="1">
      <c r="A33" s="36"/>
      <c r="B33" s="36"/>
      <c r="C33" s="38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6"/>
      <c r="S33" s="35"/>
      <c r="V33" s="426" t="str">
        <f>Y27</f>
        <v>79  OLIVA Lewis</v>
      </c>
      <c r="W33" s="428">
        <v>1</v>
      </c>
      <c r="X33" s="432">
        <v>11.723000000000001</v>
      </c>
      <c r="Y33" s="431" t="str">
        <f>V27</f>
        <v>68  ČECHMAN Martin</v>
      </c>
      <c r="Z33" s="427">
        <v>1</v>
      </c>
      <c r="AA33" s="430">
        <v>11.109</v>
      </c>
      <c r="AB33" s="73"/>
      <c r="AC33" s="74"/>
      <c r="AD33" s="8"/>
      <c r="AE33" s="8"/>
      <c r="AF33" s="73"/>
      <c r="AG33" s="74"/>
      <c r="AH33" s="76"/>
      <c r="AI33" s="10"/>
      <c r="AJ33" s="10"/>
      <c r="AK33" s="7"/>
      <c r="AL33" s="22"/>
      <c r="AM33" s="178" t="s">
        <v>23</v>
      </c>
      <c r="AN33" s="434">
        <v>11.106</v>
      </c>
      <c r="AS33" s="36"/>
      <c r="AT33" s="36"/>
      <c r="BA33" s="36"/>
      <c r="BB33" s="36"/>
      <c r="BC33" s="36"/>
      <c r="BD33" s="36"/>
      <c r="BE33" s="35"/>
      <c r="BF33" s="35"/>
      <c r="BG33" s="35"/>
      <c r="BH33" s="35"/>
      <c r="BI33" s="35"/>
      <c r="BJ33" s="35"/>
      <c r="BK33" s="35"/>
    </row>
    <row r="34" spans="1:64" s="49" customFormat="1" ht="15.75" customHeight="1" thickBot="1">
      <c r="A34" s="36"/>
      <c r="B34" s="36"/>
      <c r="C34" s="38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S34" s="35"/>
      <c r="V34" s="10"/>
      <c r="W34" s="10"/>
      <c r="X34" s="7"/>
      <c r="Y34" s="10"/>
      <c r="Z34" s="10"/>
      <c r="AA34" s="7"/>
      <c r="AB34" s="10"/>
      <c r="AC34" s="11"/>
      <c r="AD34" s="8"/>
      <c r="AE34" s="8"/>
      <c r="AF34" s="12"/>
      <c r="AG34" s="12"/>
      <c r="AH34" s="9"/>
      <c r="AI34" s="10"/>
      <c r="AJ34" s="10"/>
      <c r="AK34" s="7"/>
      <c r="AS34" s="36"/>
      <c r="AT34" s="36"/>
      <c r="BA34" s="36"/>
      <c r="BB34" s="36"/>
      <c r="BC34" s="36"/>
      <c r="BD34" s="36"/>
      <c r="BE34" s="35"/>
      <c r="BF34" s="35"/>
      <c r="BG34" s="35"/>
      <c r="BH34" s="35"/>
      <c r="BI34" s="35"/>
      <c r="BJ34" s="35"/>
      <c r="BK34" s="35"/>
    </row>
    <row r="35" spans="1:64" s="49" customFormat="1" ht="15.75" customHeight="1">
      <c r="A35" s="36"/>
      <c r="B35" s="36"/>
      <c r="C35" s="38"/>
      <c r="D35" s="3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S35" s="35"/>
      <c r="V35" s="162" t="s">
        <v>19</v>
      </c>
      <c r="W35" s="17"/>
      <c r="X35" s="18"/>
      <c r="Y35" s="109"/>
      <c r="Z35" s="109"/>
      <c r="AA35" s="115"/>
      <c r="AB35" s="17"/>
      <c r="AC35" s="17"/>
      <c r="AD35" s="18"/>
      <c r="AE35" s="109"/>
      <c r="AF35" s="109"/>
      <c r="AG35" s="110"/>
      <c r="AI35" s="10"/>
      <c r="AJ35" s="10"/>
      <c r="AK35" s="7"/>
      <c r="AL35" s="175" t="s">
        <v>20</v>
      </c>
      <c r="AM35" s="176"/>
      <c r="AN35" s="177" t="s">
        <v>24</v>
      </c>
      <c r="AS35" s="36"/>
      <c r="AT35" s="36"/>
      <c r="BA35" s="36"/>
      <c r="BB35" s="36"/>
      <c r="BC35" s="36"/>
      <c r="BD35" s="36"/>
      <c r="BE35" s="35"/>
      <c r="BF35" s="35"/>
      <c r="BG35" s="35"/>
      <c r="BH35" s="35"/>
      <c r="BI35" s="35"/>
      <c r="BJ35" s="35"/>
      <c r="BK35" s="35"/>
    </row>
    <row r="36" spans="1:64" s="49" customFormat="1" ht="15.75" customHeight="1">
      <c r="A36" s="36"/>
      <c r="B36" s="36"/>
      <c r="C36" s="38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7"/>
      <c r="S36" s="35"/>
      <c r="V36" s="70" t="s">
        <v>9</v>
      </c>
      <c r="W36" s="10"/>
      <c r="X36" s="7" t="s">
        <v>23</v>
      </c>
      <c r="Y36" s="118"/>
      <c r="Z36" s="111"/>
      <c r="AA36" s="116"/>
      <c r="AB36" s="71" t="s">
        <v>10</v>
      </c>
      <c r="AC36" s="10"/>
      <c r="AD36" s="7" t="s">
        <v>23</v>
      </c>
      <c r="AE36" s="111"/>
      <c r="AF36" s="118"/>
      <c r="AG36" s="119"/>
      <c r="AI36" s="10"/>
      <c r="AJ36" s="10"/>
      <c r="AK36" s="7"/>
      <c r="AL36" s="531" t="s">
        <v>636</v>
      </c>
      <c r="AM36" s="523"/>
      <c r="AN36" s="433">
        <v>5</v>
      </c>
      <c r="AO36" s="35"/>
      <c r="AS36" s="36"/>
      <c r="AT36" s="36"/>
      <c r="BA36" s="36"/>
      <c r="BB36" s="36"/>
      <c r="BC36" s="36"/>
      <c r="BD36" s="36"/>
      <c r="BE36" s="35"/>
      <c r="BF36" s="35"/>
      <c r="BG36" s="35"/>
      <c r="BH36" s="35"/>
      <c r="BI36" s="35"/>
      <c r="BJ36" s="35"/>
      <c r="BK36" s="35"/>
    </row>
    <row r="37" spans="1:64" s="49" customFormat="1" ht="15.75" customHeight="1">
      <c r="A37" s="36"/>
      <c r="B37" s="36"/>
      <c r="C37" s="38"/>
      <c r="D37" s="38"/>
      <c r="E37" s="36"/>
      <c r="F37" s="36"/>
      <c r="G37" s="36"/>
      <c r="H37" s="36"/>
      <c r="I37" s="36"/>
      <c r="J37" s="36"/>
      <c r="S37" s="35"/>
      <c r="V37" s="520" t="str">
        <f>V23</f>
        <v>78  BOS Theo</v>
      </c>
      <c r="W37" s="543"/>
      <c r="X37" s="411">
        <v>10.566000000000001</v>
      </c>
      <c r="Y37" s="290"/>
      <c r="Z37" s="291"/>
      <c r="AA37" s="292"/>
      <c r="AB37" s="544" t="str">
        <f>Y24</f>
        <v>16  VYNOKUROV Andrii</v>
      </c>
      <c r="AC37" s="521"/>
      <c r="AD37" s="7">
        <v>10.637</v>
      </c>
      <c r="AE37" s="111"/>
      <c r="AF37" s="118"/>
      <c r="AG37" s="119"/>
      <c r="AI37" s="10"/>
      <c r="AJ37" s="10"/>
      <c r="AK37" s="7"/>
      <c r="AL37" s="531" t="s">
        <v>634</v>
      </c>
      <c r="AM37" s="523"/>
      <c r="AN37" s="433">
        <v>6</v>
      </c>
      <c r="AO37" s="35"/>
      <c r="AP37" s="35"/>
      <c r="AS37" s="36"/>
      <c r="BC37" s="36"/>
      <c r="BD37" s="36"/>
      <c r="BE37" s="35"/>
      <c r="BF37" s="35"/>
      <c r="BG37" s="35"/>
      <c r="BH37" s="35"/>
      <c r="BI37" s="35"/>
      <c r="BJ37" s="35"/>
      <c r="BK37" s="35"/>
    </row>
    <row r="38" spans="1:64" s="49" customFormat="1" ht="15.75" customHeight="1">
      <c r="A38" s="36"/>
      <c r="B38" s="36"/>
      <c r="C38" s="38"/>
      <c r="D38" s="38"/>
      <c r="E38" s="36"/>
      <c r="F38" s="36"/>
      <c r="G38" s="36"/>
      <c r="H38" s="36"/>
      <c r="I38" s="36"/>
      <c r="J38" s="36"/>
      <c r="S38" s="35"/>
      <c r="V38" s="531" t="str">
        <f>Y33</f>
        <v>68  ČECHMAN Martin</v>
      </c>
      <c r="W38" s="536"/>
      <c r="X38" s="272"/>
      <c r="Y38" s="293"/>
      <c r="Z38" s="291"/>
      <c r="AA38" s="292"/>
      <c r="AB38" s="541" t="str">
        <f>V33</f>
        <v>79  OLIVA Lewis</v>
      </c>
      <c r="AC38" s="542"/>
      <c r="AD38" s="7"/>
      <c r="AE38" s="111"/>
      <c r="AF38" s="111"/>
      <c r="AG38" s="112"/>
      <c r="AI38" s="10"/>
      <c r="AJ38" s="10"/>
      <c r="AK38" s="7"/>
      <c r="AL38" s="531" t="s">
        <v>635</v>
      </c>
      <c r="AM38" s="523"/>
      <c r="AN38" s="433">
        <v>7</v>
      </c>
      <c r="AO38" s="35"/>
      <c r="AP38" s="35"/>
      <c r="AS38" s="36"/>
      <c r="BC38" s="36"/>
      <c r="BD38" s="36"/>
      <c r="BE38" s="35"/>
      <c r="BF38" s="35"/>
      <c r="BG38" s="35"/>
      <c r="BH38" s="35"/>
      <c r="BI38" s="35"/>
      <c r="BJ38" s="35"/>
      <c r="BK38" s="35"/>
    </row>
    <row r="39" spans="1:64" ht="13.5" customHeight="1">
      <c r="T39" s="77"/>
      <c r="V39" s="169"/>
      <c r="W39" s="170"/>
      <c r="X39" s="170"/>
      <c r="Y39" s="170"/>
      <c r="Z39" s="170"/>
      <c r="AA39" s="171"/>
      <c r="AB39" s="170"/>
      <c r="AC39" s="170"/>
      <c r="AD39" s="113"/>
      <c r="AE39" s="113"/>
      <c r="AF39" s="113"/>
      <c r="AG39" s="114"/>
      <c r="AI39" s="10"/>
      <c r="AJ39" s="10"/>
      <c r="AK39" s="7"/>
      <c r="AL39" s="531" t="s">
        <v>637</v>
      </c>
      <c r="AM39" s="523"/>
      <c r="AN39" s="433">
        <v>8</v>
      </c>
      <c r="BD39" s="36"/>
      <c r="BL39" s="77"/>
    </row>
    <row r="40" spans="1:64" ht="14.25" customHeight="1" thickBot="1">
      <c r="P40" s="37"/>
      <c r="Q40" s="37"/>
      <c r="V40" s="20"/>
      <c r="W40" s="11"/>
      <c r="X40" s="8"/>
      <c r="Y40" s="171"/>
      <c r="Z40" s="171"/>
      <c r="AA40" s="172"/>
      <c r="AB40" s="12"/>
      <c r="AC40" s="12"/>
      <c r="AD40" s="1"/>
      <c r="AE40" s="1"/>
      <c r="AF40" s="1"/>
      <c r="AG40" s="106"/>
      <c r="AL40" s="22"/>
      <c r="AM40" s="178" t="s">
        <v>23</v>
      </c>
      <c r="AN40" s="179">
        <v>10.957000000000001</v>
      </c>
      <c r="BD40" s="36"/>
    </row>
    <row r="41" spans="1:64" ht="11.25" customHeight="1">
      <c r="P41" s="37"/>
      <c r="Q41" s="37"/>
      <c r="V41" s="70" t="s">
        <v>11</v>
      </c>
      <c r="W41" s="11"/>
      <c r="X41" s="7" t="s">
        <v>23</v>
      </c>
      <c r="Y41" s="118"/>
      <c r="Z41" s="120"/>
      <c r="AA41" s="173"/>
      <c r="AB41" s="71" t="s">
        <v>12</v>
      </c>
      <c r="AC41" s="12"/>
      <c r="AD41" s="7" t="s">
        <v>23</v>
      </c>
      <c r="AE41" s="1"/>
      <c r="AF41" s="118"/>
      <c r="AG41" s="106"/>
      <c r="BD41" s="36"/>
    </row>
    <row r="42" spans="1:64">
      <c r="P42" s="37"/>
      <c r="Q42" s="37"/>
      <c r="V42" s="531" t="str">
        <f>AB23</f>
        <v>34  TURKOV Ivan</v>
      </c>
      <c r="W42" s="523"/>
      <c r="X42" s="412"/>
      <c r="Y42" s="438"/>
      <c r="Z42" s="439"/>
      <c r="AA42" s="295"/>
      <c r="AB42" s="537" t="str">
        <f>AF23</f>
        <v>35  EILERS Joachim</v>
      </c>
      <c r="AC42" s="523"/>
      <c r="AD42" s="412"/>
      <c r="AE42" s="443"/>
      <c r="AF42" s="438"/>
      <c r="AG42" s="106"/>
      <c r="BD42" s="36"/>
    </row>
    <row r="43" spans="1:64" ht="13.5" thickBot="1">
      <c r="P43" s="37"/>
      <c r="Q43" s="37"/>
      <c r="V43" s="545" t="str">
        <f>Y26</f>
        <v>73  SOJKA David</v>
      </c>
      <c r="W43" s="546"/>
      <c r="X43" s="440">
        <v>11.112</v>
      </c>
      <c r="Y43" s="441"/>
      <c r="Z43" s="442"/>
      <c r="AA43" s="299"/>
      <c r="AB43" s="547" t="str">
        <f>V26</f>
        <v>24  DUBCHENKO Alexandr</v>
      </c>
      <c r="AC43" s="546"/>
      <c r="AD43" s="440">
        <v>10.93</v>
      </c>
      <c r="AE43" s="444"/>
      <c r="AF43" s="444"/>
      <c r="AG43" s="108"/>
      <c r="BD43" s="36"/>
    </row>
    <row r="44" spans="1:64" ht="13.5" thickBot="1">
      <c r="P44" s="37"/>
      <c r="Q44" s="37"/>
      <c r="AC44" s="10"/>
      <c r="BD44" s="36"/>
    </row>
    <row r="45" spans="1:64" ht="20.25">
      <c r="P45" s="37"/>
      <c r="Q45" s="37"/>
      <c r="V45" s="162" t="s">
        <v>21</v>
      </c>
      <c r="W45" s="17"/>
      <c r="X45" s="18"/>
      <c r="Y45" s="17"/>
      <c r="Z45" s="17"/>
      <c r="AA45" s="18"/>
      <c r="AB45" s="17"/>
      <c r="AC45" s="19"/>
      <c r="AD45" s="102"/>
      <c r="AF45" s="500" t="s">
        <v>22</v>
      </c>
      <c r="AG45" s="501"/>
      <c r="AH45" s="501"/>
      <c r="AI45" s="501"/>
      <c r="AJ45" s="501"/>
      <c r="AK45" s="501"/>
      <c r="AL45" s="501"/>
      <c r="AM45" s="501"/>
      <c r="AN45" s="502"/>
      <c r="BD45" s="36"/>
    </row>
    <row r="46" spans="1:64" ht="20.25">
      <c r="P46" s="37"/>
      <c r="Q46" s="37"/>
      <c r="V46" s="70" t="s">
        <v>35</v>
      </c>
      <c r="W46" s="10"/>
      <c r="X46" s="7" t="s">
        <v>23</v>
      </c>
      <c r="Y46" s="71" t="s">
        <v>36</v>
      </c>
      <c r="Z46" s="10"/>
      <c r="AA46" s="7" t="s">
        <v>23</v>
      </c>
      <c r="AB46" s="71" t="s">
        <v>37</v>
      </c>
      <c r="AC46" s="11"/>
      <c r="AD46" s="68" t="s">
        <v>23</v>
      </c>
      <c r="AF46" s="70" t="s">
        <v>106</v>
      </c>
      <c r="AG46" s="10"/>
      <c r="AH46" s="7" t="s">
        <v>23</v>
      </c>
      <c r="AI46" s="71" t="s">
        <v>10</v>
      </c>
      <c r="AJ46" s="10"/>
      <c r="AK46" s="7" t="s">
        <v>23</v>
      </c>
      <c r="AL46" s="71" t="s">
        <v>11</v>
      </c>
      <c r="AM46" s="11"/>
      <c r="AN46" s="68" t="s">
        <v>23</v>
      </c>
      <c r="BD46" s="36"/>
    </row>
    <row r="47" spans="1:64">
      <c r="P47" s="37"/>
      <c r="Q47" s="37"/>
      <c r="V47" s="516" t="str">
        <f>V37</f>
        <v>78  BOS Theo</v>
      </c>
      <c r="W47" s="548"/>
      <c r="X47" s="272"/>
      <c r="Y47" s="556" t="s">
        <v>629</v>
      </c>
      <c r="Z47" s="548"/>
      <c r="AA47" s="272"/>
      <c r="AB47" s="497"/>
      <c r="AC47" s="496"/>
      <c r="AD47" s="300"/>
      <c r="AE47" s="301"/>
      <c r="AF47" s="514" t="str">
        <f>Y47</f>
        <v>78  BOS Theo</v>
      </c>
      <c r="AG47" s="518"/>
      <c r="AH47" s="7">
        <v>10.356</v>
      </c>
      <c r="AI47" s="558" t="s">
        <v>629</v>
      </c>
      <c r="AJ47" s="518"/>
      <c r="AK47" s="7">
        <v>11.074</v>
      </c>
      <c r="AL47" s="513"/>
      <c r="AM47" s="510"/>
      <c r="AN47" s="13"/>
      <c r="BD47" s="36"/>
    </row>
    <row r="48" spans="1:64">
      <c r="P48" s="37"/>
      <c r="Q48" s="37"/>
      <c r="V48" s="514" t="str">
        <f>AB43</f>
        <v>24  DUBCHENKO Alexandr</v>
      </c>
      <c r="W48" s="557"/>
      <c r="X48" s="7">
        <v>10.818</v>
      </c>
      <c r="Y48" s="558" t="s">
        <v>630</v>
      </c>
      <c r="Z48" s="557"/>
      <c r="AA48" s="7">
        <v>10.554</v>
      </c>
      <c r="AB48" s="497"/>
      <c r="AC48" s="496"/>
      <c r="AD48" s="300"/>
      <c r="AE48" s="301"/>
      <c r="AF48" s="516" t="str">
        <f>Y51</f>
        <v>73  SOJKA David</v>
      </c>
      <c r="AG48" s="517"/>
      <c r="AH48" s="7"/>
      <c r="AI48" s="556" t="s">
        <v>631</v>
      </c>
      <c r="AJ48" s="517"/>
      <c r="AK48" s="7"/>
      <c r="AL48" s="513"/>
      <c r="AM48" s="510"/>
      <c r="AN48" s="13"/>
      <c r="BD48" s="36"/>
    </row>
    <row r="49" spans="22:56" ht="20.25">
      <c r="V49" s="20"/>
      <c r="W49" s="10"/>
      <c r="X49" s="7"/>
      <c r="Y49" s="10"/>
      <c r="Z49" s="10"/>
      <c r="AA49" s="7"/>
      <c r="AB49" s="10"/>
      <c r="AC49" s="11"/>
      <c r="AD49" s="103"/>
      <c r="AE49" s="174"/>
      <c r="AF49" s="20"/>
      <c r="AG49" s="10"/>
      <c r="AH49" s="7"/>
      <c r="AI49" s="10"/>
      <c r="AJ49" s="10"/>
      <c r="AK49" s="7"/>
      <c r="AL49" s="10"/>
      <c r="AM49" s="11"/>
      <c r="AN49" s="13"/>
      <c r="BD49" s="36"/>
    </row>
    <row r="50" spans="22:56" ht="20.25">
      <c r="V50" s="70" t="s">
        <v>38</v>
      </c>
      <c r="W50" s="10"/>
      <c r="X50" s="7" t="s">
        <v>23</v>
      </c>
      <c r="Y50" s="71" t="s">
        <v>39</v>
      </c>
      <c r="Z50" s="10"/>
      <c r="AA50" s="7" t="s">
        <v>23</v>
      </c>
      <c r="AB50" s="71" t="s">
        <v>40</v>
      </c>
      <c r="AC50" s="11"/>
      <c r="AD50" s="68" t="s">
        <v>23</v>
      </c>
      <c r="AE50" s="174"/>
      <c r="AF50" s="70" t="s">
        <v>107</v>
      </c>
      <c r="AG50" s="10"/>
      <c r="AH50" s="7" t="s">
        <v>23</v>
      </c>
      <c r="AI50" s="71" t="s">
        <v>10</v>
      </c>
      <c r="AJ50" s="10"/>
      <c r="AK50" s="7" t="s">
        <v>23</v>
      </c>
      <c r="AL50" s="71" t="s">
        <v>11</v>
      </c>
      <c r="AM50" s="11"/>
      <c r="AN50" s="68" t="s">
        <v>23</v>
      </c>
      <c r="BD50" s="36"/>
    </row>
    <row r="51" spans="22:56">
      <c r="V51" s="516" t="str">
        <f>V43</f>
        <v>73  SOJKA David</v>
      </c>
      <c r="W51" s="548"/>
      <c r="X51" s="272"/>
      <c r="Y51" s="556" t="s">
        <v>631</v>
      </c>
      <c r="Z51" s="548"/>
      <c r="AA51" s="7"/>
      <c r="AB51" s="497"/>
      <c r="AC51" s="496"/>
      <c r="AD51" s="278"/>
      <c r="AE51" s="301"/>
      <c r="AF51" s="514" t="str">
        <f>Y52</f>
        <v>16  VYNOKUROV Andrii</v>
      </c>
      <c r="AG51" s="518"/>
      <c r="AH51" s="7">
        <v>11.026999999999999</v>
      </c>
      <c r="AI51" s="556" t="s">
        <v>632</v>
      </c>
      <c r="AJ51" s="517"/>
      <c r="AK51" s="7"/>
      <c r="AL51" s="556" t="s">
        <v>632</v>
      </c>
      <c r="AM51" s="517"/>
      <c r="AN51" s="13"/>
      <c r="BD51" s="36"/>
    </row>
    <row r="52" spans="22:56" ht="13.5" thickBot="1">
      <c r="V52" s="551" t="str">
        <f>AB37</f>
        <v>16  VYNOKUROV Andrii</v>
      </c>
      <c r="W52" s="552"/>
      <c r="X52" s="26">
        <v>10.689</v>
      </c>
      <c r="Y52" s="553" t="s">
        <v>632</v>
      </c>
      <c r="Z52" s="552"/>
      <c r="AA52" s="26">
        <v>11.17</v>
      </c>
      <c r="AB52" s="493"/>
      <c r="AC52" s="492"/>
      <c r="AD52" s="303"/>
      <c r="AE52" s="301"/>
      <c r="AF52" s="549" t="str">
        <f>Y48</f>
        <v>24  DUBCHENKO Alexandr</v>
      </c>
      <c r="AG52" s="554"/>
      <c r="AH52" s="26"/>
      <c r="AI52" s="553" t="s">
        <v>630</v>
      </c>
      <c r="AJ52" s="559"/>
      <c r="AK52" s="26">
        <v>10.673</v>
      </c>
      <c r="AL52" s="553" t="s">
        <v>630</v>
      </c>
      <c r="AM52" s="559"/>
      <c r="AN52" s="462">
        <v>10.762</v>
      </c>
      <c r="BD52" s="36"/>
    </row>
    <row r="53" spans="22:56">
      <c r="BD53" s="36"/>
    </row>
    <row r="54" spans="22:56">
      <c r="BD54" s="36"/>
    </row>
    <row r="55" spans="22:56">
      <c r="BD55" s="36"/>
    </row>
  </sheetData>
  <sortState ref="BD11:BK13">
    <sortCondition ref="BD11"/>
  </sortState>
  <mergeCells count="99">
    <mergeCell ref="A1:S1"/>
    <mergeCell ref="V1:AN1"/>
    <mergeCell ref="AS1:BK1"/>
    <mergeCell ref="C2:R2"/>
    <mergeCell ref="X2:AM2"/>
    <mergeCell ref="AU2:BG2"/>
    <mergeCell ref="A4:S4"/>
    <mergeCell ref="V4:AN4"/>
    <mergeCell ref="AS4:BK4"/>
    <mergeCell ref="A9:S9"/>
    <mergeCell ref="AS9:BK9"/>
    <mergeCell ref="AL10:AM10"/>
    <mergeCell ref="V11:W11"/>
    <mergeCell ref="Y11:Z11"/>
    <mergeCell ref="AB11:AC11"/>
    <mergeCell ref="AF11:AG11"/>
    <mergeCell ref="AI11:AJ11"/>
    <mergeCell ref="AL11:AM11"/>
    <mergeCell ref="V10:W10"/>
    <mergeCell ref="Y10:Z10"/>
    <mergeCell ref="AB10:AC10"/>
    <mergeCell ref="AF10:AG10"/>
    <mergeCell ref="AI10:AJ10"/>
    <mergeCell ref="AL15:AM15"/>
    <mergeCell ref="V14:W14"/>
    <mergeCell ref="Y14:Z14"/>
    <mergeCell ref="AB14:AC14"/>
    <mergeCell ref="AF14:AG14"/>
    <mergeCell ref="AI14:AJ14"/>
    <mergeCell ref="AL14:AM14"/>
    <mergeCell ref="V15:W15"/>
    <mergeCell ref="Y15:Z15"/>
    <mergeCell ref="AB15:AC15"/>
    <mergeCell ref="AF15:AG15"/>
    <mergeCell ref="AI15:AJ15"/>
    <mergeCell ref="AB18:AC18"/>
    <mergeCell ref="AF18:AG18"/>
    <mergeCell ref="AI18:AJ18"/>
    <mergeCell ref="AL18:AM18"/>
    <mergeCell ref="AB19:AC19"/>
    <mergeCell ref="AF19:AG19"/>
    <mergeCell ref="AI19:AJ19"/>
    <mergeCell ref="AL19:AM19"/>
    <mergeCell ref="V23:W23"/>
    <mergeCell ref="Y23:Z23"/>
    <mergeCell ref="AB23:AC23"/>
    <mergeCell ref="AF23:AG23"/>
    <mergeCell ref="V24:W24"/>
    <mergeCell ref="Y24:Z24"/>
    <mergeCell ref="AB24:AC24"/>
    <mergeCell ref="AF24:AG24"/>
    <mergeCell ref="V37:W37"/>
    <mergeCell ref="AB37:AC37"/>
    <mergeCell ref="AL37:AM37"/>
    <mergeCell ref="V26:W26"/>
    <mergeCell ref="Y26:Z26"/>
    <mergeCell ref="V27:W27"/>
    <mergeCell ref="Y27:Z27"/>
    <mergeCell ref="AL29:AM29"/>
    <mergeCell ref="AL30:AM30"/>
    <mergeCell ref="C31:D31"/>
    <mergeCell ref="L31:M31"/>
    <mergeCell ref="AL31:AM31"/>
    <mergeCell ref="AL32:AM32"/>
    <mergeCell ref="AL36:AM36"/>
    <mergeCell ref="V38:W38"/>
    <mergeCell ref="AB38:AC38"/>
    <mergeCell ref="AL38:AM38"/>
    <mergeCell ref="AL39:AM39"/>
    <mergeCell ref="V42:W42"/>
    <mergeCell ref="AB42:AC42"/>
    <mergeCell ref="AF48:AG48"/>
    <mergeCell ref="AI48:AJ48"/>
    <mergeCell ref="AL48:AM48"/>
    <mergeCell ref="V43:W43"/>
    <mergeCell ref="AB43:AC43"/>
    <mergeCell ref="AF45:AN45"/>
    <mergeCell ref="V47:W47"/>
    <mergeCell ref="Y47:Z47"/>
    <mergeCell ref="AB47:AC47"/>
    <mergeCell ref="AF47:AG47"/>
    <mergeCell ref="AI47:AJ47"/>
    <mergeCell ref="AL47:AM47"/>
    <mergeCell ref="AU31:AV31"/>
    <mergeCell ref="V52:W52"/>
    <mergeCell ref="Y52:Z52"/>
    <mergeCell ref="AB52:AC52"/>
    <mergeCell ref="AF52:AG52"/>
    <mergeCell ref="AI52:AJ52"/>
    <mergeCell ref="AL52:AM52"/>
    <mergeCell ref="V51:W51"/>
    <mergeCell ref="Y51:Z51"/>
    <mergeCell ref="AB51:AC51"/>
    <mergeCell ref="AF51:AG51"/>
    <mergeCell ref="AI51:AJ51"/>
    <mergeCell ref="AL51:AM51"/>
    <mergeCell ref="V48:W48"/>
    <mergeCell ref="Y48:Z48"/>
    <mergeCell ref="AB48:AC48"/>
  </mergeCells>
  <printOptions horizontalCentered="1"/>
  <pageMargins left="0.27559055118110198" right="0.196850393700787" top="0.39370078740157499" bottom="0.27559055118110198" header="0.23622047244094499" footer="0.23622047244094499"/>
  <pageSetup paperSize="9" scale="65" orientation="landscape" r:id="rId1"/>
  <headerFooter alignWithMargins="0"/>
  <colBreaks count="2" manualBreakCount="2">
    <brk id="20" max="1048575" man="1"/>
    <brk id="44" max="51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ED85"/>
  <sheetViews>
    <sheetView view="pageBreakPreview" topLeftCell="CA40" zoomScale="70" zoomScaleNormal="50" zoomScaleSheetLayoutView="70" workbookViewId="0">
      <selection activeCell="EG68" sqref="EG68"/>
    </sheetView>
  </sheetViews>
  <sheetFormatPr defaultRowHeight="12.75"/>
  <cols>
    <col min="1" max="1" width="4.85546875" style="36" customWidth="1"/>
    <col min="2" max="2" width="6.28515625" style="36" customWidth="1"/>
    <col min="3" max="3" width="14.7109375" style="38" bestFit="1" customWidth="1"/>
    <col min="4" max="4" width="18.28515625" style="38" customWidth="1"/>
    <col min="5" max="5" width="12.5703125" style="36" bestFit="1" customWidth="1"/>
    <col min="6" max="6" width="6.28515625" style="36" customWidth="1"/>
    <col min="7" max="7" width="19.5703125" style="36" bestFit="1" customWidth="1"/>
    <col min="8" max="8" width="8.28515625" style="36" customWidth="1"/>
    <col min="9" max="9" width="5.42578125" style="36" customWidth="1"/>
    <col min="10" max="10" width="8" style="36" customWidth="1"/>
    <col min="11" max="11" width="6.42578125" style="36" customWidth="1"/>
    <col min="12" max="12" width="5.42578125" style="36" customWidth="1"/>
    <col min="13" max="13" width="7.85546875" style="36" customWidth="1"/>
    <col min="14" max="14" width="4.42578125" style="36" customWidth="1"/>
    <col min="15" max="15" width="5.7109375" style="36" customWidth="1"/>
    <col min="16" max="16" width="6.28515625" style="36" customWidth="1"/>
    <col min="17" max="17" width="6.85546875" style="36" customWidth="1"/>
    <col min="18" max="18" width="4.7109375" style="36" customWidth="1"/>
    <col min="19" max="19" width="8.7109375" style="36" customWidth="1"/>
    <col min="20" max="20" width="6.85546875" style="36" customWidth="1"/>
    <col min="21" max="21" width="12.42578125" style="36" customWidth="1"/>
    <col min="22" max="22" width="1.7109375" style="35" customWidth="1"/>
    <col min="23" max="23" width="5.140625" style="36" customWidth="1"/>
    <col min="24" max="24" width="6.28515625" style="36" customWidth="1"/>
    <col min="25" max="25" width="14.7109375" style="38" bestFit="1" customWidth="1"/>
    <col min="26" max="26" width="19.42578125" style="38" customWidth="1"/>
    <col min="27" max="27" width="12.5703125" style="36" bestFit="1" customWidth="1"/>
    <col min="28" max="28" width="6.28515625" style="36" customWidth="1"/>
    <col min="29" max="29" width="25.140625" style="36" customWidth="1"/>
    <col min="30" max="30" width="3.7109375" style="36" customWidth="1"/>
    <col min="31" max="31" width="5.42578125" style="36" customWidth="1"/>
    <col min="32" max="32" width="8" style="36" customWidth="1"/>
    <col min="33" max="33" width="6.42578125" style="36" customWidth="1"/>
    <col min="34" max="34" width="5.42578125" style="36" customWidth="1"/>
    <col min="35" max="35" width="7.85546875" style="36" customWidth="1"/>
    <col min="36" max="36" width="4.42578125" style="36" customWidth="1"/>
    <col min="37" max="37" width="5.7109375" style="36" customWidth="1"/>
    <col min="38" max="38" width="6.28515625" style="36" customWidth="1"/>
    <col min="39" max="39" width="6.85546875" style="36" customWidth="1"/>
    <col min="40" max="40" width="4.7109375" style="36" customWidth="1"/>
    <col min="41" max="41" width="8.7109375" style="36" customWidth="1"/>
    <col min="42" max="42" width="6.85546875" style="36" customWidth="1"/>
    <col min="43" max="43" width="12.42578125" style="36" customWidth="1"/>
    <col min="44" max="44" width="1.7109375" style="35" customWidth="1"/>
    <col min="45" max="45" width="5.140625" style="36" customWidth="1"/>
    <col min="46" max="46" width="6.28515625" style="36" customWidth="1"/>
    <col min="47" max="47" width="14.7109375" style="38" bestFit="1" customWidth="1"/>
    <col min="48" max="48" width="18" style="38" customWidth="1"/>
    <col min="49" max="49" width="12.5703125" style="36" bestFit="1" customWidth="1"/>
    <col min="50" max="50" width="6.28515625" style="36" customWidth="1"/>
    <col min="51" max="51" width="25.140625" style="36" customWidth="1"/>
    <col min="52" max="52" width="3.7109375" style="36" customWidth="1"/>
    <col min="53" max="53" width="5.42578125" style="36" customWidth="1"/>
    <col min="54" max="54" width="8" style="36" customWidth="1"/>
    <col min="55" max="55" width="6.42578125" style="36" customWidth="1"/>
    <col min="56" max="56" width="5.42578125" style="36" customWidth="1"/>
    <col min="57" max="57" width="7.85546875" style="36" customWidth="1"/>
    <col min="58" max="58" width="4.42578125" style="36" customWidth="1"/>
    <col min="59" max="59" width="5.7109375" style="36" customWidth="1"/>
    <col min="60" max="60" width="6.28515625" style="36" customWidth="1"/>
    <col min="61" max="61" width="6.85546875" style="36" customWidth="1"/>
    <col min="62" max="62" width="4.7109375" style="36" customWidth="1"/>
    <col min="63" max="63" width="8.7109375" style="36" customWidth="1"/>
    <col min="64" max="64" width="6.85546875" style="36" customWidth="1"/>
    <col min="65" max="65" width="12.42578125" style="36" customWidth="1"/>
    <col min="66" max="66" width="1.7109375" style="35" customWidth="1"/>
    <col min="67" max="67" width="5.140625" style="36" customWidth="1"/>
    <col min="68" max="68" width="6.28515625" style="36" customWidth="1"/>
    <col min="69" max="69" width="14.7109375" style="38" bestFit="1" customWidth="1"/>
    <col min="70" max="70" width="18" style="38" customWidth="1"/>
    <col min="71" max="71" width="12.5703125" style="36" bestFit="1" customWidth="1"/>
    <col min="72" max="72" width="6.28515625" style="36" customWidth="1"/>
    <col min="73" max="73" width="25.140625" style="36" customWidth="1"/>
    <col min="74" max="74" width="3.7109375" style="36" customWidth="1"/>
    <col min="75" max="75" width="5.42578125" style="36" customWidth="1"/>
    <col min="76" max="76" width="8" style="36" customWidth="1"/>
    <col min="77" max="77" width="6.42578125" style="36" customWidth="1"/>
    <col min="78" max="78" width="5.42578125" style="36" customWidth="1"/>
    <col min="79" max="79" width="7.85546875" style="36" customWidth="1"/>
    <col min="80" max="80" width="4.42578125" style="36" customWidth="1"/>
    <col min="81" max="81" width="5.7109375" style="36" customWidth="1"/>
    <col min="82" max="82" width="2" style="36" customWidth="1"/>
    <col min="83" max="83" width="6.85546875" style="36" customWidth="1"/>
    <col min="84" max="84" width="4.7109375" style="36" customWidth="1"/>
    <col min="85" max="85" width="8.7109375" style="36" customWidth="1"/>
    <col min="86" max="86" width="6.85546875" style="36" customWidth="1"/>
    <col min="87" max="87" width="8.7109375" style="36" customWidth="1"/>
    <col min="88" max="88" width="1.7109375" style="35" customWidth="1"/>
    <col min="89" max="89" width="5.140625" style="36" customWidth="1"/>
    <col min="90" max="90" width="6.28515625" style="36" customWidth="1"/>
    <col min="91" max="91" width="14.7109375" style="38" bestFit="1" customWidth="1"/>
    <col min="92" max="92" width="18" style="38" customWidth="1"/>
    <col min="93" max="93" width="12.5703125" style="36" bestFit="1" customWidth="1"/>
    <col min="94" max="94" width="6.28515625" style="36" customWidth="1"/>
    <col min="95" max="95" width="25.140625" style="36" customWidth="1"/>
    <col min="96" max="96" width="3.7109375" style="36" customWidth="1"/>
    <col min="97" max="97" width="5.42578125" style="36" customWidth="1"/>
    <col min="98" max="98" width="8" style="36" customWidth="1"/>
    <col min="99" max="99" width="6.42578125" style="36" customWidth="1"/>
    <col min="100" max="100" width="5.42578125" style="36" customWidth="1"/>
    <col min="101" max="101" width="7.85546875" style="36" customWidth="1"/>
    <col min="102" max="102" width="4.42578125" style="36" customWidth="1"/>
    <col min="103" max="103" width="5.7109375" style="36" customWidth="1"/>
    <col min="104" max="104" width="2" style="36" customWidth="1"/>
    <col min="105" max="105" width="6.85546875" style="36" customWidth="1"/>
    <col min="106" max="106" width="4.7109375" style="36" customWidth="1"/>
    <col min="107" max="107" width="8.7109375" style="36" customWidth="1"/>
    <col min="108" max="108" width="6.85546875" style="36" customWidth="1"/>
    <col min="109" max="109" width="4.85546875" style="36" customWidth="1"/>
    <col min="110" max="110" width="8.7109375" style="36" customWidth="1"/>
    <col min="111" max="111" width="21.28515625" style="35" hidden="1" customWidth="1"/>
    <col min="112" max="122" width="2.5703125" style="35" hidden="1" customWidth="1"/>
    <col min="123" max="123" width="3.85546875" style="35" hidden="1" customWidth="1"/>
    <col min="124" max="128" width="2.5703125" style="35" hidden="1" customWidth="1"/>
    <col min="129" max="129" width="4.5703125" style="35" hidden="1" customWidth="1"/>
    <col min="130" max="134" width="9.140625" style="35" hidden="1" customWidth="1"/>
    <col min="135" max="135" width="0" style="35" hidden="1" customWidth="1"/>
    <col min="136" max="16384" width="9.140625" style="35"/>
  </cols>
  <sheetData>
    <row r="1" spans="1:134" ht="42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W1" s="487" t="s">
        <v>49</v>
      </c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S1" s="487" t="s">
        <v>49</v>
      </c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7"/>
      <c r="BL1" s="487"/>
      <c r="BM1" s="487"/>
      <c r="BO1" s="487" t="s">
        <v>49</v>
      </c>
      <c r="BP1" s="487"/>
      <c r="BQ1" s="487"/>
      <c r="BR1" s="487"/>
      <c r="BS1" s="487"/>
      <c r="BT1" s="487"/>
      <c r="BU1" s="487"/>
      <c r="BV1" s="487"/>
      <c r="BW1" s="487"/>
      <c r="BX1" s="487"/>
      <c r="BY1" s="487"/>
      <c r="BZ1" s="487"/>
      <c r="CA1" s="487"/>
      <c r="CB1" s="487"/>
      <c r="CC1" s="487"/>
      <c r="CD1" s="487"/>
      <c r="CE1" s="487"/>
      <c r="CF1" s="487"/>
      <c r="CG1" s="487"/>
      <c r="CH1" s="487"/>
      <c r="CI1" s="487"/>
      <c r="CK1" s="487" t="s">
        <v>49</v>
      </c>
      <c r="CL1" s="487"/>
      <c r="CM1" s="487"/>
      <c r="CN1" s="487"/>
      <c r="CO1" s="487"/>
      <c r="CP1" s="487"/>
      <c r="CQ1" s="487"/>
      <c r="CR1" s="487"/>
      <c r="CS1" s="487"/>
      <c r="CT1" s="487"/>
      <c r="CU1" s="487"/>
      <c r="CV1" s="487"/>
      <c r="CW1" s="487"/>
      <c r="CX1" s="487"/>
      <c r="CY1" s="487"/>
      <c r="CZ1" s="487"/>
      <c r="DA1" s="487"/>
      <c r="DB1" s="487"/>
      <c r="DC1" s="487"/>
      <c r="DD1" s="487"/>
      <c r="DE1" s="487"/>
      <c r="DF1" s="487"/>
    </row>
    <row r="2" spans="1:134" s="49" customFormat="1" ht="26.25" customHeight="1">
      <c r="A2" s="58"/>
      <c r="B2" s="563" t="str">
        <f>CTR!B3</f>
        <v>Memorial Otmar Malecek 2017   -   International track cycling race UCI Class I.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271"/>
      <c r="U2" s="57" t="str">
        <f>CONCATENATE("Com.no.: 13/",((CTR!$B$1)))</f>
        <v>Com.no.: 13/46</v>
      </c>
      <c r="W2" s="58"/>
      <c r="X2" s="563" t="str">
        <f>CTR!B3</f>
        <v>Memorial Otmar Malecek 2017   -   International track cycling race UCI Class I.</v>
      </c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563"/>
      <c r="AO2" s="563"/>
      <c r="AP2" s="271"/>
      <c r="AQ2" s="57" t="str">
        <f>CONCATENATE("Com.no.: 15/",((CTR!$B$1)))</f>
        <v>Com.no.: 15/46</v>
      </c>
      <c r="AS2" s="58"/>
      <c r="AT2" s="563" t="str">
        <f>CTR!B3</f>
        <v>Memorial Otmar Malecek 2017   -   International track cycling race UCI Class I.</v>
      </c>
      <c r="AU2" s="563"/>
      <c r="AV2" s="563"/>
      <c r="AW2" s="563"/>
      <c r="AX2" s="563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271"/>
      <c r="BM2" s="57" t="str">
        <f>CONCATENATE("Com.no.: 17/",((CTR!$B$1)))</f>
        <v>Com.no.: 17/46</v>
      </c>
      <c r="BO2" s="58"/>
      <c r="BP2" s="563" t="str">
        <f>CTR!B3</f>
        <v>Memorial Otmar Malecek 2017   -   International track cycling race UCI Class I.</v>
      </c>
      <c r="BQ2" s="563"/>
      <c r="BR2" s="563"/>
      <c r="BS2" s="563"/>
      <c r="BT2" s="563"/>
      <c r="BU2" s="563"/>
      <c r="BV2" s="563"/>
      <c r="BW2" s="563"/>
      <c r="BX2" s="563"/>
      <c r="BY2" s="563"/>
      <c r="BZ2" s="563"/>
      <c r="CA2" s="563"/>
      <c r="CB2" s="563"/>
      <c r="CC2" s="563"/>
      <c r="CD2" s="563"/>
      <c r="CE2" s="563"/>
      <c r="CF2" s="563"/>
      <c r="CG2" s="563"/>
      <c r="CH2" s="271"/>
      <c r="CI2" s="57" t="str">
        <f>CONCATENATE("Com.no.: 19/",((CTR!$B$1)))</f>
        <v>Com.no.: 19/46</v>
      </c>
      <c r="CK2" s="58"/>
      <c r="CL2" s="563" t="str">
        <f>CTR!B3</f>
        <v>Memorial Otmar Malecek 2017   -   International track cycling race UCI Class I.</v>
      </c>
      <c r="CM2" s="563"/>
      <c r="CN2" s="563"/>
      <c r="CO2" s="563"/>
      <c r="CP2" s="563"/>
      <c r="CQ2" s="563"/>
      <c r="CR2" s="563"/>
      <c r="CS2" s="563"/>
      <c r="CT2" s="563"/>
      <c r="CU2" s="563"/>
      <c r="CV2" s="563"/>
      <c r="CW2" s="563"/>
      <c r="CX2" s="563"/>
      <c r="CY2" s="563"/>
      <c r="CZ2" s="563"/>
      <c r="DA2" s="563"/>
      <c r="DB2" s="563"/>
      <c r="DC2" s="563"/>
      <c r="DD2" s="271"/>
      <c r="DE2" s="271"/>
      <c r="DF2" s="57" t="str">
        <f>CONCATENATE("Com.no.: 21/",((CTR!$B$1)))</f>
        <v>Com.no.: 21/46</v>
      </c>
    </row>
    <row r="3" spans="1:134" ht="19.5" customHeight="1">
      <c r="A3" s="56" t="str">
        <f>CTR!B2</f>
        <v>Datum / Date: 24.-25. 08. 2017</v>
      </c>
      <c r="U3" s="55" t="s">
        <v>50</v>
      </c>
      <c r="W3" s="56" t="str">
        <f>CTR!B2</f>
        <v>Datum / Date: 24.-25. 08. 2017</v>
      </c>
      <c r="AQ3" s="55" t="s">
        <v>50</v>
      </c>
      <c r="AS3" s="56" t="str">
        <f>CTR!B2</f>
        <v>Datum / Date: 24.-25. 08. 2017</v>
      </c>
      <c r="BM3" s="55" t="s">
        <v>50</v>
      </c>
      <c r="BO3" s="56" t="str">
        <f>CTR!B2</f>
        <v>Datum / Date: 24.-25. 08. 2017</v>
      </c>
      <c r="CI3" s="55" t="s">
        <v>50</v>
      </c>
      <c r="CK3" s="56" t="str">
        <f>CTR!B2</f>
        <v>Datum / Date: 24.-25. 08. 2017</v>
      </c>
      <c r="DF3" s="55" t="s">
        <v>50</v>
      </c>
    </row>
    <row r="4" spans="1:134" ht="21">
      <c r="A4" s="489" t="s">
        <v>53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W4" s="489" t="s">
        <v>47</v>
      </c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S4" s="489" t="s">
        <v>47</v>
      </c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9"/>
      <c r="BE4" s="489"/>
      <c r="BF4" s="489"/>
      <c r="BG4" s="489"/>
      <c r="BH4" s="489"/>
      <c r="BI4" s="489"/>
      <c r="BJ4" s="489"/>
      <c r="BK4" s="489"/>
      <c r="BL4" s="489"/>
      <c r="BM4" s="489"/>
      <c r="BO4" s="489" t="s">
        <v>47</v>
      </c>
      <c r="BP4" s="489"/>
      <c r="BQ4" s="489"/>
      <c r="BR4" s="489"/>
      <c r="BS4" s="489"/>
      <c r="BT4" s="489"/>
      <c r="BU4" s="489"/>
      <c r="BV4" s="489"/>
      <c r="BW4" s="489"/>
      <c r="BX4" s="489"/>
      <c r="BY4" s="489"/>
      <c r="BZ4" s="489"/>
      <c r="CA4" s="489"/>
      <c r="CB4" s="489"/>
      <c r="CC4" s="489"/>
      <c r="CD4" s="489"/>
      <c r="CE4" s="489"/>
      <c r="CF4" s="489"/>
      <c r="CG4" s="489"/>
      <c r="CH4" s="489"/>
      <c r="CI4" s="489"/>
      <c r="CK4" s="489" t="s">
        <v>47</v>
      </c>
      <c r="CL4" s="489"/>
      <c r="CM4" s="489"/>
      <c r="CN4" s="489"/>
      <c r="CO4" s="489"/>
      <c r="CP4" s="489"/>
      <c r="CQ4" s="489"/>
      <c r="CR4" s="489"/>
      <c r="CS4" s="489"/>
      <c r="CT4" s="489"/>
      <c r="CU4" s="489"/>
      <c r="CV4" s="489"/>
      <c r="CW4" s="489"/>
      <c r="CX4" s="489"/>
      <c r="CY4" s="489"/>
      <c r="CZ4" s="489"/>
      <c r="DA4" s="489"/>
      <c r="DB4" s="489"/>
      <c r="DC4" s="489"/>
      <c r="DD4" s="489"/>
      <c r="DE4" s="489"/>
      <c r="DF4" s="489"/>
    </row>
    <row r="5" spans="1:134" ht="5.25" customHeight="1"/>
    <row r="6" spans="1:134" ht="16.5" customHeight="1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60" t="s">
        <v>100</v>
      </c>
      <c r="J6" s="560"/>
      <c r="K6" s="560"/>
      <c r="L6" s="561" t="s">
        <v>610</v>
      </c>
      <c r="M6" s="561"/>
      <c r="N6" s="561"/>
      <c r="O6" s="560" t="s">
        <v>217</v>
      </c>
      <c r="P6" s="560"/>
      <c r="Q6" s="560"/>
      <c r="R6" s="562" t="s">
        <v>611</v>
      </c>
      <c r="S6" s="562"/>
      <c r="T6" s="562"/>
      <c r="U6" s="306" t="s">
        <v>142</v>
      </c>
      <c r="W6" s="53" t="s">
        <v>46</v>
      </c>
      <c r="X6" s="53" t="s">
        <v>45</v>
      </c>
      <c r="Y6" s="53" t="s">
        <v>127</v>
      </c>
      <c r="Z6" s="53" t="s">
        <v>135</v>
      </c>
      <c r="AA6" s="53" t="s">
        <v>137</v>
      </c>
      <c r="AB6" s="53" t="s">
        <v>133</v>
      </c>
      <c r="AC6" s="53" t="s">
        <v>44</v>
      </c>
      <c r="AD6" s="53"/>
      <c r="AE6" s="560" t="s">
        <v>100</v>
      </c>
      <c r="AF6" s="560"/>
      <c r="AG6" s="560"/>
      <c r="AH6" s="561" t="s">
        <v>610</v>
      </c>
      <c r="AI6" s="561"/>
      <c r="AJ6" s="561"/>
      <c r="AK6" s="560" t="s">
        <v>217</v>
      </c>
      <c r="AL6" s="560"/>
      <c r="AM6" s="560"/>
      <c r="AN6" s="562" t="s">
        <v>611</v>
      </c>
      <c r="AO6" s="562"/>
      <c r="AP6" s="562"/>
      <c r="AQ6" s="306" t="s">
        <v>142</v>
      </c>
      <c r="AS6" s="53" t="s">
        <v>46</v>
      </c>
      <c r="AT6" s="53" t="s">
        <v>45</v>
      </c>
      <c r="AU6" s="53" t="s">
        <v>127</v>
      </c>
      <c r="AV6" s="53" t="s">
        <v>135</v>
      </c>
      <c r="AW6" s="53" t="s">
        <v>137</v>
      </c>
      <c r="AX6" s="53" t="s">
        <v>133</v>
      </c>
      <c r="AY6" s="53" t="s">
        <v>44</v>
      </c>
      <c r="AZ6" s="53"/>
      <c r="BA6" s="560" t="s">
        <v>100</v>
      </c>
      <c r="BB6" s="560"/>
      <c r="BC6" s="560"/>
      <c r="BD6" s="561" t="s">
        <v>610</v>
      </c>
      <c r="BE6" s="561"/>
      <c r="BF6" s="561"/>
      <c r="BG6" s="560" t="s">
        <v>217</v>
      </c>
      <c r="BH6" s="560"/>
      <c r="BI6" s="560"/>
      <c r="BJ6" s="562" t="s">
        <v>611</v>
      </c>
      <c r="BK6" s="562"/>
      <c r="BL6" s="562"/>
      <c r="BM6" s="306" t="s">
        <v>142</v>
      </c>
      <c r="BO6" s="53" t="s">
        <v>46</v>
      </c>
      <c r="BP6" s="53" t="s">
        <v>45</v>
      </c>
      <c r="BQ6" s="53" t="s">
        <v>127</v>
      </c>
      <c r="BR6" s="53" t="s">
        <v>135</v>
      </c>
      <c r="BS6" s="53" t="s">
        <v>137</v>
      </c>
      <c r="BT6" s="53" t="s">
        <v>133</v>
      </c>
      <c r="BU6" s="53" t="s">
        <v>44</v>
      </c>
      <c r="BV6" s="53"/>
      <c r="BW6" s="560" t="s">
        <v>100</v>
      </c>
      <c r="BX6" s="560"/>
      <c r="BY6" s="560"/>
      <c r="BZ6" s="561" t="s">
        <v>610</v>
      </c>
      <c r="CA6" s="561"/>
      <c r="CB6" s="561"/>
      <c r="CC6" s="560" t="s">
        <v>217</v>
      </c>
      <c r="CD6" s="560"/>
      <c r="CE6" s="560"/>
      <c r="CF6" s="562" t="s">
        <v>611</v>
      </c>
      <c r="CG6" s="562"/>
      <c r="CH6" s="562"/>
      <c r="CI6" s="306" t="s">
        <v>142</v>
      </c>
      <c r="CK6" s="53" t="s">
        <v>46</v>
      </c>
      <c r="CL6" s="53" t="s">
        <v>45</v>
      </c>
      <c r="CM6" s="53" t="s">
        <v>127</v>
      </c>
      <c r="CN6" s="53" t="s">
        <v>135</v>
      </c>
      <c r="CO6" s="53" t="s">
        <v>137</v>
      </c>
      <c r="CP6" s="53" t="s">
        <v>133</v>
      </c>
      <c r="CQ6" s="53" t="s">
        <v>44</v>
      </c>
      <c r="CR6" s="53"/>
      <c r="CS6" s="560" t="s">
        <v>100</v>
      </c>
      <c r="CT6" s="560"/>
      <c r="CU6" s="560"/>
      <c r="CV6" s="561" t="s">
        <v>610</v>
      </c>
      <c r="CW6" s="561"/>
      <c r="CX6" s="561"/>
      <c r="CY6" s="560" t="s">
        <v>217</v>
      </c>
      <c r="CZ6" s="560"/>
      <c r="DA6" s="560"/>
      <c r="DB6" s="562" t="s">
        <v>645</v>
      </c>
      <c r="DC6" s="562"/>
      <c r="DD6" s="562"/>
      <c r="DE6" s="306" t="s">
        <v>638</v>
      </c>
      <c r="DF6" s="306" t="s">
        <v>142</v>
      </c>
    </row>
    <row r="7" spans="1:134" ht="16.5" customHeight="1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305" t="s">
        <v>139</v>
      </c>
      <c r="J7" s="305" t="s">
        <v>140</v>
      </c>
      <c r="K7" s="305" t="s">
        <v>141</v>
      </c>
      <c r="L7" s="52" t="s">
        <v>139</v>
      </c>
      <c r="M7" s="52" t="s">
        <v>140</v>
      </c>
      <c r="N7" s="52" t="s">
        <v>141</v>
      </c>
      <c r="O7" s="305" t="s">
        <v>139</v>
      </c>
      <c r="P7" s="305" t="s">
        <v>140</v>
      </c>
      <c r="Q7" s="305" t="s">
        <v>141</v>
      </c>
      <c r="R7" s="308" t="s">
        <v>139</v>
      </c>
      <c r="S7" s="308" t="s">
        <v>140</v>
      </c>
      <c r="T7" s="308" t="s">
        <v>141</v>
      </c>
      <c r="U7" s="307"/>
      <c r="W7" s="51" t="s">
        <v>43</v>
      </c>
      <c r="X7" s="51" t="s">
        <v>42</v>
      </c>
      <c r="Y7" s="51" t="s">
        <v>127</v>
      </c>
      <c r="Z7" s="51" t="s">
        <v>136</v>
      </c>
      <c r="AA7" s="51" t="s">
        <v>138</v>
      </c>
      <c r="AB7" s="51" t="s">
        <v>133</v>
      </c>
      <c r="AC7" s="51" t="s">
        <v>26</v>
      </c>
      <c r="AD7" s="51"/>
      <c r="AE7" s="305" t="s">
        <v>139</v>
      </c>
      <c r="AF7" s="305" t="s">
        <v>140</v>
      </c>
      <c r="AG7" s="305" t="s">
        <v>141</v>
      </c>
      <c r="AH7" s="52" t="s">
        <v>139</v>
      </c>
      <c r="AI7" s="52" t="s">
        <v>140</v>
      </c>
      <c r="AJ7" s="52" t="s">
        <v>141</v>
      </c>
      <c r="AK7" s="305" t="s">
        <v>139</v>
      </c>
      <c r="AL7" s="305" t="s">
        <v>140</v>
      </c>
      <c r="AM7" s="305" t="s">
        <v>141</v>
      </c>
      <c r="AN7" s="308" t="s">
        <v>139</v>
      </c>
      <c r="AO7" s="308" t="s">
        <v>140</v>
      </c>
      <c r="AP7" s="308" t="s">
        <v>141</v>
      </c>
      <c r="AQ7" s="307"/>
      <c r="AS7" s="51" t="s">
        <v>43</v>
      </c>
      <c r="AT7" s="51" t="s">
        <v>42</v>
      </c>
      <c r="AU7" s="51" t="s">
        <v>127</v>
      </c>
      <c r="AV7" s="51" t="s">
        <v>136</v>
      </c>
      <c r="AW7" s="51" t="s">
        <v>138</v>
      </c>
      <c r="AX7" s="51" t="s">
        <v>133</v>
      </c>
      <c r="AY7" s="51" t="s">
        <v>26</v>
      </c>
      <c r="AZ7" s="51"/>
      <c r="BA7" s="305" t="s">
        <v>139</v>
      </c>
      <c r="BB7" s="305" t="s">
        <v>140</v>
      </c>
      <c r="BC7" s="305" t="s">
        <v>141</v>
      </c>
      <c r="BD7" s="52" t="s">
        <v>139</v>
      </c>
      <c r="BE7" s="52" t="s">
        <v>140</v>
      </c>
      <c r="BF7" s="52" t="s">
        <v>141</v>
      </c>
      <c r="BG7" s="305" t="s">
        <v>139</v>
      </c>
      <c r="BH7" s="305" t="s">
        <v>140</v>
      </c>
      <c r="BI7" s="305" t="s">
        <v>141</v>
      </c>
      <c r="BJ7" s="308" t="s">
        <v>139</v>
      </c>
      <c r="BK7" s="308" t="s">
        <v>140</v>
      </c>
      <c r="BL7" s="308" t="s">
        <v>141</v>
      </c>
      <c r="BM7" s="307"/>
      <c r="BO7" s="51" t="s">
        <v>43</v>
      </c>
      <c r="BP7" s="51" t="s">
        <v>42</v>
      </c>
      <c r="BQ7" s="51" t="s">
        <v>127</v>
      </c>
      <c r="BR7" s="51" t="s">
        <v>136</v>
      </c>
      <c r="BS7" s="51" t="s">
        <v>138</v>
      </c>
      <c r="BT7" s="51" t="s">
        <v>133</v>
      </c>
      <c r="BU7" s="51" t="s">
        <v>26</v>
      </c>
      <c r="BV7" s="51"/>
      <c r="BW7" s="305" t="s">
        <v>139</v>
      </c>
      <c r="BX7" s="305" t="s">
        <v>140</v>
      </c>
      <c r="BY7" s="305" t="s">
        <v>141</v>
      </c>
      <c r="BZ7" s="52" t="s">
        <v>139</v>
      </c>
      <c r="CA7" s="52" t="s">
        <v>140</v>
      </c>
      <c r="CB7" s="52" t="s">
        <v>141</v>
      </c>
      <c r="CC7" s="305" t="s">
        <v>139</v>
      </c>
      <c r="CD7" s="305"/>
      <c r="CE7" s="305" t="s">
        <v>141</v>
      </c>
      <c r="CF7" s="308" t="s">
        <v>139</v>
      </c>
      <c r="CG7" s="308" t="s">
        <v>140</v>
      </c>
      <c r="CH7" s="308" t="s">
        <v>141</v>
      </c>
      <c r="CI7" s="307"/>
      <c r="CK7" s="51" t="s">
        <v>43</v>
      </c>
      <c r="CL7" s="51" t="s">
        <v>42</v>
      </c>
      <c r="CM7" s="51" t="s">
        <v>127</v>
      </c>
      <c r="CN7" s="51" t="s">
        <v>136</v>
      </c>
      <c r="CO7" s="51" t="s">
        <v>138</v>
      </c>
      <c r="CP7" s="51" t="s">
        <v>133</v>
      </c>
      <c r="CQ7" s="51" t="s">
        <v>26</v>
      </c>
      <c r="CR7" s="51"/>
      <c r="CS7" s="305" t="s">
        <v>139</v>
      </c>
      <c r="CT7" s="305" t="s">
        <v>140</v>
      </c>
      <c r="CU7" s="305" t="s">
        <v>141</v>
      </c>
      <c r="CV7" s="52" t="s">
        <v>139</v>
      </c>
      <c r="CW7" s="52" t="s">
        <v>140</v>
      </c>
      <c r="CX7" s="52" t="s">
        <v>141</v>
      </c>
      <c r="CY7" s="305" t="s">
        <v>139</v>
      </c>
      <c r="CZ7" s="305"/>
      <c r="DA7" s="305" t="s">
        <v>141</v>
      </c>
      <c r="DB7" s="308" t="s">
        <v>139</v>
      </c>
      <c r="DC7" s="308" t="s">
        <v>140</v>
      </c>
      <c r="DD7" s="308"/>
      <c r="DE7" s="307"/>
      <c r="DF7" s="307"/>
    </row>
    <row r="8" spans="1:134" ht="7.5" customHeight="1" thickBot="1"/>
    <row r="9" spans="1:134" ht="18.75">
      <c r="A9" s="564" t="s">
        <v>593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W9" s="564" t="s">
        <v>593</v>
      </c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S9" s="564" t="s">
        <v>593</v>
      </c>
      <c r="AT9" s="564"/>
      <c r="AU9" s="564"/>
      <c r="AV9" s="564"/>
      <c r="AW9" s="564"/>
      <c r="AX9" s="564"/>
      <c r="AY9" s="564"/>
      <c r="AZ9" s="564"/>
      <c r="BA9" s="564"/>
      <c r="BB9" s="564"/>
      <c r="BC9" s="564"/>
      <c r="BD9" s="564"/>
      <c r="BE9" s="564"/>
      <c r="BF9" s="564"/>
      <c r="BG9" s="564"/>
      <c r="BH9" s="564"/>
      <c r="BI9" s="564"/>
      <c r="BJ9" s="564"/>
      <c r="BK9" s="564"/>
      <c r="BL9" s="564"/>
      <c r="BM9" s="564"/>
      <c r="BO9" s="564" t="s">
        <v>593</v>
      </c>
      <c r="BP9" s="564"/>
      <c r="BQ9" s="564"/>
      <c r="BR9" s="564"/>
      <c r="BS9" s="564"/>
      <c r="BT9" s="564"/>
      <c r="BU9" s="564"/>
      <c r="BV9" s="564"/>
      <c r="BW9" s="564"/>
      <c r="BX9" s="564"/>
      <c r="BY9" s="564"/>
      <c r="BZ9" s="564"/>
      <c r="CA9" s="564"/>
      <c r="CB9" s="564"/>
      <c r="CC9" s="564"/>
      <c r="CD9" s="564"/>
      <c r="CE9" s="564"/>
      <c r="CF9" s="564"/>
      <c r="CG9" s="564"/>
      <c r="CH9" s="564"/>
      <c r="CI9" s="564"/>
      <c r="CK9" s="564" t="s">
        <v>593</v>
      </c>
      <c r="CL9" s="564"/>
      <c r="CM9" s="564"/>
      <c r="CN9" s="564"/>
      <c r="CO9" s="564"/>
      <c r="CP9" s="564"/>
      <c r="CQ9" s="564"/>
      <c r="CR9" s="564"/>
      <c r="CS9" s="564"/>
      <c r="CT9" s="564"/>
      <c r="CU9" s="564"/>
      <c r="CV9" s="564"/>
      <c r="CW9" s="564"/>
      <c r="CX9" s="564"/>
      <c r="CY9" s="564"/>
      <c r="CZ9" s="564"/>
      <c r="DA9" s="564"/>
      <c r="DB9" s="564"/>
      <c r="DC9" s="564"/>
      <c r="DD9" s="564"/>
      <c r="DE9" s="564"/>
      <c r="DF9" s="564"/>
    </row>
    <row r="10" spans="1:134" ht="15">
      <c r="A10" s="50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W10" s="50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S10" s="50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O10" s="50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K10" s="50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</row>
    <row r="11" spans="1:134" s="49" customFormat="1" ht="15.95" customHeight="1">
      <c r="A11" s="45"/>
      <c r="B11" s="60">
        <v>1</v>
      </c>
      <c r="C11" s="61">
        <v>10005364585</v>
      </c>
      <c r="D11" s="148" t="s">
        <v>477</v>
      </c>
      <c r="E11" s="149" t="s">
        <v>476</v>
      </c>
      <c r="F11" s="149" t="s">
        <v>594</v>
      </c>
      <c r="G11" s="409" t="s">
        <v>604</v>
      </c>
      <c r="H11" s="43" t="s">
        <v>609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117"/>
      <c r="W11" s="45">
        <v>1</v>
      </c>
      <c r="X11" s="60">
        <v>29</v>
      </c>
      <c r="Y11" s="61">
        <v>10006891630</v>
      </c>
      <c r="Z11" s="148" t="s">
        <v>452</v>
      </c>
      <c r="AA11" s="149" t="s">
        <v>600</v>
      </c>
      <c r="AB11" s="149" t="s">
        <v>598</v>
      </c>
      <c r="AC11" s="409" t="s">
        <v>91</v>
      </c>
      <c r="AD11" s="43" t="s">
        <v>609</v>
      </c>
      <c r="AE11" s="43">
        <v>1</v>
      </c>
      <c r="AF11" s="43"/>
      <c r="AG11" s="43">
        <v>40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117">
        <f t="shared" ref="AQ11:AQ37" si="0">AG11+AJ11+AM11+AP11</f>
        <v>40</v>
      </c>
      <c r="AS11" s="45">
        <v>1</v>
      </c>
      <c r="AT11" s="60">
        <v>26</v>
      </c>
      <c r="AU11" s="61">
        <v>10008680672</v>
      </c>
      <c r="AV11" s="148" t="s">
        <v>456</v>
      </c>
      <c r="AW11" s="149" t="s">
        <v>597</v>
      </c>
      <c r="AX11" s="149" t="s">
        <v>598</v>
      </c>
      <c r="AY11" s="409" t="s">
        <v>91</v>
      </c>
      <c r="AZ11" s="43" t="s">
        <v>609</v>
      </c>
      <c r="BA11" s="43">
        <v>2</v>
      </c>
      <c r="BB11" s="43"/>
      <c r="BC11" s="138">
        <v>38</v>
      </c>
      <c r="BD11" s="43">
        <v>1</v>
      </c>
      <c r="BE11" s="43">
        <v>27</v>
      </c>
      <c r="BF11" s="138">
        <v>40</v>
      </c>
      <c r="BG11" s="43"/>
      <c r="BH11" s="43"/>
      <c r="BI11" s="138"/>
      <c r="BJ11" s="43"/>
      <c r="BK11" s="43"/>
      <c r="BL11" s="138"/>
      <c r="BM11" s="117">
        <f t="shared" ref="BM11:BM36" si="1">BC11+BF11+BI11+BL11</f>
        <v>78</v>
      </c>
      <c r="BO11" s="45">
        <v>1</v>
      </c>
      <c r="BP11" s="60">
        <v>29</v>
      </c>
      <c r="BQ11" s="61">
        <v>10006891630</v>
      </c>
      <c r="BR11" s="148" t="s">
        <v>452</v>
      </c>
      <c r="BS11" s="149" t="s">
        <v>600</v>
      </c>
      <c r="BT11" s="149" t="s">
        <v>598</v>
      </c>
      <c r="BU11" s="409" t="s">
        <v>91</v>
      </c>
      <c r="BV11" s="43" t="s">
        <v>609</v>
      </c>
      <c r="BW11" s="43">
        <v>1</v>
      </c>
      <c r="BX11" s="43"/>
      <c r="BY11" s="138">
        <v>40</v>
      </c>
      <c r="BZ11" s="43">
        <v>2</v>
      </c>
      <c r="CA11" s="43">
        <v>24</v>
      </c>
      <c r="CB11" s="138">
        <v>38</v>
      </c>
      <c r="CC11" s="43">
        <v>2</v>
      </c>
      <c r="CD11" s="43"/>
      <c r="CE11" s="138">
        <v>38</v>
      </c>
      <c r="CF11" s="43"/>
      <c r="CG11" s="43"/>
      <c r="CH11" s="138"/>
      <c r="CI11" s="117">
        <v>116</v>
      </c>
      <c r="CK11" s="45">
        <v>1</v>
      </c>
      <c r="CL11" s="60">
        <v>26</v>
      </c>
      <c r="CM11" s="61">
        <v>10008680672</v>
      </c>
      <c r="CN11" s="148" t="s">
        <v>456</v>
      </c>
      <c r="CO11" s="149" t="s">
        <v>597</v>
      </c>
      <c r="CP11" s="149" t="s">
        <v>598</v>
      </c>
      <c r="CQ11" s="409" t="s">
        <v>91</v>
      </c>
      <c r="CR11" s="43" t="s">
        <v>609</v>
      </c>
      <c r="CS11" s="43">
        <v>2</v>
      </c>
      <c r="CT11" s="43"/>
      <c r="CU11" s="138">
        <v>38</v>
      </c>
      <c r="CV11" s="43">
        <v>1</v>
      </c>
      <c r="CW11" s="43">
        <v>27</v>
      </c>
      <c r="CX11" s="138">
        <v>40</v>
      </c>
      <c r="CY11" s="43">
        <v>6</v>
      </c>
      <c r="CZ11" s="43"/>
      <c r="DA11" s="138">
        <v>30</v>
      </c>
      <c r="DB11" s="43">
        <v>3</v>
      </c>
      <c r="DC11" s="43">
        <v>30</v>
      </c>
      <c r="DD11" s="138"/>
      <c r="DE11" s="117">
        <f t="shared" ref="DE11:DE36" si="2">CU11+CX11+DA11+DD11</f>
        <v>108</v>
      </c>
      <c r="DF11" s="464">
        <f t="shared" ref="DF11:DF36" si="3">EA11</f>
        <v>138</v>
      </c>
      <c r="DG11" s="49" t="str">
        <f t="shared" ref="DG11:DG36" si="4">CONCATENATE(CL11," ",CN11)</f>
        <v>26 LAMON</v>
      </c>
      <c r="DH11" s="465"/>
      <c r="DI11" s="465">
        <v>1</v>
      </c>
      <c r="DJ11" s="465"/>
      <c r="DK11" s="465">
        <v>3</v>
      </c>
      <c r="DL11" s="465">
        <v>2</v>
      </c>
      <c r="DM11" s="465"/>
      <c r="DN11" s="465"/>
      <c r="DO11" s="465">
        <v>2</v>
      </c>
      <c r="DP11" s="465"/>
      <c r="DQ11" s="465"/>
      <c r="DR11" s="465">
        <v>2</v>
      </c>
      <c r="DS11" s="465"/>
      <c r="DT11" s="465"/>
      <c r="DU11" s="465"/>
      <c r="DV11" s="465"/>
      <c r="DW11" s="465"/>
      <c r="DX11" s="465"/>
      <c r="DY11" s="465">
        <v>20</v>
      </c>
      <c r="DZ11" s="49">
        <f t="shared" ref="DZ11:DZ36" si="5">SUM(DH11:DY11)</f>
        <v>30</v>
      </c>
      <c r="EA11" s="49">
        <f t="shared" ref="EA11:EA35" si="6">DZ11+DE11</f>
        <v>138</v>
      </c>
      <c r="EB11" s="466">
        <v>1</v>
      </c>
      <c r="EC11" s="466">
        <v>2</v>
      </c>
      <c r="ED11" s="466">
        <v>38</v>
      </c>
    </row>
    <row r="12" spans="1:134" s="49" customFormat="1" ht="15.95" customHeight="1">
      <c r="A12" s="45"/>
      <c r="B12" s="60">
        <v>2</v>
      </c>
      <c r="C12" s="61">
        <v>10006903552</v>
      </c>
      <c r="D12" s="148" t="s">
        <v>475</v>
      </c>
      <c r="E12" s="149" t="s">
        <v>474</v>
      </c>
      <c r="F12" s="149" t="s">
        <v>594</v>
      </c>
      <c r="G12" s="409" t="s">
        <v>604</v>
      </c>
      <c r="H12" s="43" t="s">
        <v>609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117"/>
      <c r="W12" s="45">
        <v>2</v>
      </c>
      <c r="X12" s="60">
        <v>26</v>
      </c>
      <c r="Y12" s="61">
        <v>10008680672</v>
      </c>
      <c r="Z12" s="148" t="s">
        <v>456</v>
      </c>
      <c r="AA12" s="149" t="s">
        <v>597</v>
      </c>
      <c r="AB12" s="149" t="s">
        <v>598</v>
      </c>
      <c r="AC12" s="409" t="s">
        <v>91</v>
      </c>
      <c r="AD12" s="43" t="s">
        <v>609</v>
      </c>
      <c r="AE12" s="43">
        <v>2</v>
      </c>
      <c r="AF12" s="43"/>
      <c r="AG12" s="43">
        <v>38</v>
      </c>
      <c r="AH12" s="43"/>
      <c r="AI12" s="43"/>
      <c r="AJ12" s="43"/>
      <c r="AK12" s="43"/>
      <c r="AL12" s="43"/>
      <c r="AM12" s="43"/>
      <c r="AN12" s="43"/>
      <c r="AO12" s="43"/>
      <c r="AP12" s="43"/>
      <c r="AQ12" s="117">
        <f t="shared" si="0"/>
        <v>38</v>
      </c>
      <c r="AS12" s="45">
        <v>2</v>
      </c>
      <c r="AT12" s="60">
        <v>29</v>
      </c>
      <c r="AU12" s="61">
        <v>10006891630</v>
      </c>
      <c r="AV12" s="148" t="s">
        <v>452</v>
      </c>
      <c r="AW12" s="149" t="s">
        <v>600</v>
      </c>
      <c r="AX12" s="149" t="s">
        <v>598</v>
      </c>
      <c r="AY12" s="409" t="s">
        <v>91</v>
      </c>
      <c r="AZ12" s="43" t="s">
        <v>609</v>
      </c>
      <c r="BA12" s="43">
        <v>1</v>
      </c>
      <c r="BB12" s="43"/>
      <c r="BC12" s="138">
        <v>40</v>
      </c>
      <c r="BD12" s="43">
        <v>2</v>
      </c>
      <c r="BE12" s="43">
        <v>24</v>
      </c>
      <c r="BF12" s="138">
        <v>38</v>
      </c>
      <c r="BG12" s="43"/>
      <c r="BH12" s="43"/>
      <c r="BI12" s="138"/>
      <c r="BJ12" s="43"/>
      <c r="BK12" s="43"/>
      <c r="BL12" s="138"/>
      <c r="BM12" s="117">
        <f t="shared" si="1"/>
        <v>78</v>
      </c>
      <c r="BO12" s="45">
        <v>2</v>
      </c>
      <c r="BP12" s="60">
        <v>26</v>
      </c>
      <c r="BQ12" s="61">
        <v>10008680672</v>
      </c>
      <c r="BR12" s="148" t="s">
        <v>456</v>
      </c>
      <c r="BS12" s="149" t="s">
        <v>597</v>
      </c>
      <c r="BT12" s="149" t="s">
        <v>598</v>
      </c>
      <c r="BU12" s="409" t="s">
        <v>91</v>
      </c>
      <c r="BV12" s="43" t="s">
        <v>609</v>
      </c>
      <c r="BW12" s="43">
        <v>2</v>
      </c>
      <c r="BX12" s="43"/>
      <c r="BY12" s="138">
        <v>38</v>
      </c>
      <c r="BZ12" s="43">
        <v>1</v>
      </c>
      <c r="CA12" s="43">
        <v>27</v>
      </c>
      <c r="CB12" s="138">
        <v>40</v>
      </c>
      <c r="CC12" s="43">
        <v>6</v>
      </c>
      <c r="CD12" s="43"/>
      <c r="CE12" s="138">
        <v>30</v>
      </c>
      <c r="CF12" s="43"/>
      <c r="CG12" s="43"/>
      <c r="CH12" s="138"/>
      <c r="CI12" s="117">
        <v>108</v>
      </c>
      <c r="CK12" s="45">
        <v>2</v>
      </c>
      <c r="CL12" s="60">
        <v>29</v>
      </c>
      <c r="CM12" s="61">
        <v>10006891630</v>
      </c>
      <c r="CN12" s="148" t="s">
        <v>452</v>
      </c>
      <c r="CO12" s="149" t="s">
        <v>600</v>
      </c>
      <c r="CP12" s="149" t="s">
        <v>598</v>
      </c>
      <c r="CQ12" s="409" t="s">
        <v>91</v>
      </c>
      <c r="CR12" s="43" t="s">
        <v>609</v>
      </c>
      <c r="CS12" s="43">
        <v>1</v>
      </c>
      <c r="CT12" s="43"/>
      <c r="CU12" s="138">
        <v>40</v>
      </c>
      <c r="CV12" s="43">
        <v>2</v>
      </c>
      <c r="CW12" s="43">
        <v>24</v>
      </c>
      <c r="CX12" s="138">
        <v>38</v>
      </c>
      <c r="CY12" s="43">
        <v>2</v>
      </c>
      <c r="CZ12" s="43"/>
      <c r="DA12" s="138">
        <v>38</v>
      </c>
      <c r="DB12" s="43">
        <v>5</v>
      </c>
      <c r="DC12" s="43">
        <v>21</v>
      </c>
      <c r="DD12" s="138"/>
      <c r="DE12" s="117">
        <f t="shared" si="2"/>
        <v>116</v>
      </c>
      <c r="DF12" s="464">
        <f t="shared" si="3"/>
        <v>137</v>
      </c>
      <c r="DG12" s="49" t="str">
        <f t="shared" si="4"/>
        <v xml:space="preserve">29 SCARTEZZINI </v>
      </c>
      <c r="DH12" s="465"/>
      <c r="DI12" s="465"/>
      <c r="DJ12" s="465"/>
      <c r="DK12" s="465"/>
      <c r="DL12" s="465">
        <v>5</v>
      </c>
      <c r="DM12" s="465">
        <v>2</v>
      </c>
      <c r="DN12" s="465"/>
      <c r="DO12" s="465"/>
      <c r="DP12" s="465">
        <v>2</v>
      </c>
      <c r="DQ12" s="465">
        <v>5</v>
      </c>
      <c r="DR12" s="465">
        <v>3</v>
      </c>
      <c r="DS12" s="465">
        <v>4</v>
      </c>
      <c r="DT12" s="465"/>
      <c r="DU12" s="465"/>
      <c r="DV12" s="465"/>
      <c r="DW12" s="465"/>
      <c r="DX12" s="465"/>
      <c r="DY12" s="465"/>
      <c r="DZ12" s="49">
        <f t="shared" si="5"/>
        <v>21</v>
      </c>
      <c r="EA12" s="49">
        <f t="shared" si="6"/>
        <v>137</v>
      </c>
      <c r="EB12" s="466">
        <v>2</v>
      </c>
      <c r="EC12" s="466">
        <v>61</v>
      </c>
      <c r="ED12" s="466">
        <v>31</v>
      </c>
    </row>
    <row r="13" spans="1:134" s="49" customFormat="1" ht="15.95" customHeight="1">
      <c r="A13" s="45"/>
      <c r="B13" s="60">
        <v>3</v>
      </c>
      <c r="C13" s="61">
        <v>10008993193</v>
      </c>
      <c r="D13" s="148" t="s">
        <v>473</v>
      </c>
      <c r="E13" s="149" t="s">
        <v>472</v>
      </c>
      <c r="F13" s="149" t="s">
        <v>595</v>
      </c>
      <c r="G13" s="409" t="s">
        <v>604</v>
      </c>
      <c r="H13" s="43" t="s">
        <v>52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117"/>
      <c r="W13" s="45">
        <v>3</v>
      </c>
      <c r="X13" s="60">
        <v>49</v>
      </c>
      <c r="Y13" s="61">
        <v>10007499191</v>
      </c>
      <c r="Z13" s="148" t="s">
        <v>433</v>
      </c>
      <c r="AA13" s="149" t="s">
        <v>432</v>
      </c>
      <c r="AB13" s="149" t="s">
        <v>216</v>
      </c>
      <c r="AC13" s="409" t="s">
        <v>623</v>
      </c>
      <c r="AD13" s="43" t="s">
        <v>609</v>
      </c>
      <c r="AE13" s="43">
        <v>3</v>
      </c>
      <c r="AF13" s="43"/>
      <c r="AG13" s="43">
        <v>36</v>
      </c>
      <c r="AH13" s="43"/>
      <c r="AI13" s="43"/>
      <c r="AJ13" s="43"/>
      <c r="AK13" s="43"/>
      <c r="AL13" s="43"/>
      <c r="AM13" s="43"/>
      <c r="AN13" s="43"/>
      <c r="AO13" s="43"/>
      <c r="AP13" s="43"/>
      <c r="AQ13" s="117">
        <f t="shared" si="0"/>
        <v>36</v>
      </c>
      <c r="AS13" s="45">
        <v>3</v>
      </c>
      <c r="AT13" s="60">
        <v>49</v>
      </c>
      <c r="AU13" s="61">
        <v>10007499191</v>
      </c>
      <c r="AV13" s="148" t="s">
        <v>433</v>
      </c>
      <c r="AW13" s="149" t="s">
        <v>432</v>
      </c>
      <c r="AX13" s="149" t="s">
        <v>216</v>
      </c>
      <c r="AY13" s="409" t="s">
        <v>623</v>
      </c>
      <c r="AZ13" s="43" t="s">
        <v>609</v>
      </c>
      <c r="BA13" s="43">
        <v>3</v>
      </c>
      <c r="BB13" s="43"/>
      <c r="BC13" s="138">
        <v>36</v>
      </c>
      <c r="BD13" s="43">
        <v>6</v>
      </c>
      <c r="BE13" s="43">
        <v>21</v>
      </c>
      <c r="BF13" s="138">
        <v>30</v>
      </c>
      <c r="BG13" s="43"/>
      <c r="BH13" s="43"/>
      <c r="BI13" s="138"/>
      <c r="BJ13" s="43"/>
      <c r="BK13" s="43"/>
      <c r="BL13" s="138"/>
      <c r="BM13" s="117">
        <f t="shared" si="1"/>
        <v>66</v>
      </c>
      <c r="BO13" s="45">
        <v>3</v>
      </c>
      <c r="BP13" s="60">
        <v>49</v>
      </c>
      <c r="BQ13" s="61">
        <v>10007499191</v>
      </c>
      <c r="BR13" s="148" t="s">
        <v>433</v>
      </c>
      <c r="BS13" s="149" t="s">
        <v>432</v>
      </c>
      <c r="BT13" s="149" t="s">
        <v>216</v>
      </c>
      <c r="BU13" s="409" t="s">
        <v>623</v>
      </c>
      <c r="BV13" s="43" t="s">
        <v>609</v>
      </c>
      <c r="BW13" s="43">
        <v>3</v>
      </c>
      <c r="BX13" s="43"/>
      <c r="BY13" s="138">
        <v>36</v>
      </c>
      <c r="BZ13" s="43">
        <v>6</v>
      </c>
      <c r="CA13" s="43">
        <v>21</v>
      </c>
      <c r="CB13" s="138">
        <v>30</v>
      </c>
      <c r="CC13" s="43">
        <v>1</v>
      </c>
      <c r="CD13" s="43"/>
      <c r="CE13" s="138">
        <v>40</v>
      </c>
      <c r="CF13" s="43"/>
      <c r="CG13" s="43"/>
      <c r="CH13" s="138"/>
      <c r="CI13" s="117">
        <v>106</v>
      </c>
      <c r="CK13" s="45">
        <v>3</v>
      </c>
      <c r="CL13" s="60">
        <v>49</v>
      </c>
      <c r="CM13" s="61">
        <v>10007499191</v>
      </c>
      <c r="CN13" s="148" t="s">
        <v>433</v>
      </c>
      <c r="CO13" s="149" t="s">
        <v>432</v>
      </c>
      <c r="CP13" s="149" t="s">
        <v>216</v>
      </c>
      <c r="CQ13" s="409" t="s">
        <v>623</v>
      </c>
      <c r="CR13" s="43" t="s">
        <v>609</v>
      </c>
      <c r="CS13" s="43">
        <v>3</v>
      </c>
      <c r="CT13" s="43"/>
      <c r="CU13" s="138">
        <v>36</v>
      </c>
      <c r="CV13" s="43">
        <v>6</v>
      </c>
      <c r="CW13" s="43">
        <v>21</v>
      </c>
      <c r="CX13" s="138">
        <v>30</v>
      </c>
      <c r="CY13" s="43">
        <v>1</v>
      </c>
      <c r="CZ13" s="43"/>
      <c r="DA13" s="138">
        <v>40</v>
      </c>
      <c r="DB13" s="43">
        <v>6</v>
      </c>
      <c r="DC13" s="43">
        <v>20</v>
      </c>
      <c r="DD13" s="138"/>
      <c r="DE13" s="117">
        <f t="shared" si="2"/>
        <v>106</v>
      </c>
      <c r="DF13" s="464">
        <f t="shared" si="3"/>
        <v>126</v>
      </c>
      <c r="DG13" s="49" t="str">
        <f t="shared" si="4"/>
        <v>49 BEYER</v>
      </c>
      <c r="DH13" s="465"/>
      <c r="DI13" s="465"/>
      <c r="DJ13" s="465"/>
      <c r="DK13" s="465"/>
      <c r="DL13" s="465"/>
      <c r="DM13" s="465">
        <v>3</v>
      </c>
      <c r="DN13" s="465"/>
      <c r="DO13" s="465"/>
      <c r="DP13" s="465"/>
      <c r="DQ13" s="465">
        <v>2</v>
      </c>
      <c r="DR13" s="465">
        <v>5</v>
      </c>
      <c r="DS13" s="465">
        <v>10</v>
      </c>
      <c r="DT13" s="465"/>
      <c r="DU13" s="465"/>
      <c r="DV13" s="465"/>
      <c r="DW13" s="465"/>
      <c r="DX13" s="465"/>
      <c r="DY13" s="465"/>
      <c r="DZ13" s="49">
        <f t="shared" si="5"/>
        <v>20</v>
      </c>
      <c r="EA13" s="49">
        <f t="shared" si="6"/>
        <v>126</v>
      </c>
      <c r="EB13" s="466">
        <v>3</v>
      </c>
      <c r="EC13" s="466">
        <v>26</v>
      </c>
      <c r="ED13" s="466">
        <v>30</v>
      </c>
    </row>
    <row r="14" spans="1:134" s="49" customFormat="1" ht="15.95" customHeight="1">
      <c r="A14" s="45"/>
      <c r="B14" s="60">
        <v>4</v>
      </c>
      <c r="C14" s="61">
        <v>10010747883</v>
      </c>
      <c r="D14" s="148" t="s">
        <v>471</v>
      </c>
      <c r="E14" s="149" t="s">
        <v>470</v>
      </c>
      <c r="F14" s="149" t="s">
        <v>595</v>
      </c>
      <c r="G14" s="409" t="s">
        <v>604</v>
      </c>
      <c r="H14" s="43" t="s">
        <v>52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117"/>
      <c r="W14" s="45">
        <v>4</v>
      </c>
      <c r="X14" s="60">
        <v>62</v>
      </c>
      <c r="Y14" s="61">
        <v>10002931606</v>
      </c>
      <c r="Z14" s="148" t="s">
        <v>413</v>
      </c>
      <c r="AA14" s="149" t="s">
        <v>411</v>
      </c>
      <c r="AB14" s="149" t="s">
        <v>603</v>
      </c>
      <c r="AC14" s="409" t="s">
        <v>105</v>
      </c>
      <c r="AD14" s="43" t="s">
        <v>609</v>
      </c>
      <c r="AE14" s="43">
        <v>4</v>
      </c>
      <c r="AF14" s="43"/>
      <c r="AG14" s="43">
        <v>34</v>
      </c>
      <c r="AH14" s="43"/>
      <c r="AI14" s="43"/>
      <c r="AJ14" s="43"/>
      <c r="AK14" s="43"/>
      <c r="AL14" s="43"/>
      <c r="AM14" s="43"/>
      <c r="AN14" s="43"/>
      <c r="AO14" s="43"/>
      <c r="AP14" s="43"/>
      <c r="AQ14" s="117">
        <f t="shared" si="0"/>
        <v>34</v>
      </c>
      <c r="AS14" s="45">
        <v>4</v>
      </c>
      <c r="AT14" s="60">
        <v>60</v>
      </c>
      <c r="AU14" s="61" t="s">
        <v>421</v>
      </c>
      <c r="AV14" s="148" t="s">
        <v>420</v>
      </c>
      <c r="AW14" s="149" t="s">
        <v>419</v>
      </c>
      <c r="AX14" s="149" t="s">
        <v>594</v>
      </c>
      <c r="AY14" s="409" t="s">
        <v>606</v>
      </c>
      <c r="AZ14" s="43" t="s">
        <v>52</v>
      </c>
      <c r="BA14" s="43">
        <v>7</v>
      </c>
      <c r="BB14" s="43"/>
      <c r="BC14" s="138">
        <v>28</v>
      </c>
      <c r="BD14" s="43">
        <v>3</v>
      </c>
      <c r="BE14" s="43">
        <v>24</v>
      </c>
      <c r="BF14" s="138">
        <v>36</v>
      </c>
      <c r="BG14" s="43"/>
      <c r="BH14" s="43"/>
      <c r="BI14" s="138"/>
      <c r="BJ14" s="43"/>
      <c r="BK14" s="43"/>
      <c r="BL14" s="138"/>
      <c r="BM14" s="117">
        <f t="shared" si="1"/>
        <v>64</v>
      </c>
      <c r="BO14" s="45">
        <v>4</v>
      </c>
      <c r="BP14" s="60">
        <v>56</v>
      </c>
      <c r="BQ14" s="61">
        <v>10007503336</v>
      </c>
      <c r="BR14" s="148" t="s">
        <v>601</v>
      </c>
      <c r="BS14" s="149" t="s">
        <v>427</v>
      </c>
      <c r="BT14" s="149" t="s">
        <v>595</v>
      </c>
      <c r="BU14" s="409" t="s">
        <v>422</v>
      </c>
      <c r="BV14" s="43" t="s">
        <v>609</v>
      </c>
      <c r="BW14" s="43">
        <v>6</v>
      </c>
      <c r="BX14" s="43"/>
      <c r="BY14" s="138">
        <v>30</v>
      </c>
      <c r="BZ14" s="43">
        <v>5</v>
      </c>
      <c r="CA14" s="43">
        <v>22</v>
      </c>
      <c r="CB14" s="138">
        <v>32</v>
      </c>
      <c r="CC14" s="43">
        <v>3</v>
      </c>
      <c r="CD14" s="43"/>
      <c r="CE14" s="138">
        <v>36</v>
      </c>
      <c r="CF14" s="43"/>
      <c r="CG14" s="43"/>
      <c r="CH14" s="138"/>
      <c r="CI14" s="117">
        <v>98</v>
      </c>
      <c r="CK14" s="45">
        <v>4</v>
      </c>
      <c r="CL14" s="60">
        <v>60</v>
      </c>
      <c r="CM14" s="463">
        <v>10009726050</v>
      </c>
      <c r="CN14" s="148" t="s">
        <v>420</v>
      </c>
      <c r="CO14" s="149" t="s">
        <v>419</v>
      </c>
      <c r="CP14" s="149" t="s">
        <v>594</v>
      </c>
      <c r="CQ14" s="409" t="s">
        <v>606</v>
      </c>
      <c r="CR14" s="43" t="s">
        <v>52</v>
      </c>
      <c r="CS14" s="43">
        <v>7</v>
      </c>
      <c r="CT14" s="43"/>
      <c r="CU14" s="138">
        <v>28</v>
      </c>
      <c r="CV14" s="43">
        <v>3</v>
      </c>
      <c r="CW14" s="43">
        <v>24</v>
      </c>
      <c r="CX14" s="138">
        <v>36</v>
      </c>
      <c r="CY14" s="43">
        <v>4</v>
      </c>
      <c r="CZ14" s="43"/>
      <c r="DA14" s="138">
        <v>34</v>
      </c>
      <c r="DB14" s="43">
        <v>7</v>
      </c>
      <c r="DC14" s="43">
        <v>16</v>
      </c>
      <c r="DD14" s="138"/>
      <c r="DE14" s="117">
        <f t="shared" si="2"/>
        <v>98</v>
      </c>
      <c r="DF14" s="464">
        <f t="shared" si="3"/>
        <v>114</v>
      </c>
      <c r="DG14" s="49" t="str">
        <f t="shared" si="4"/>
        <v>60 STANISZEWSKI</v>
      </c>
      <c r="DH14" s="465"/>
      <c r="DI14" s="465"/>
      <c r="DJ14" s="465"/>
      <c r="DK14" s="465">
        <v>5</v>
      </c>
      <c r="DL14" s="465">
        <v>3</v>
      </c>
      <c r="DM14" s="465">
        <v>5</v>
      </c>
      <c r="DN14" s="465">
        <v>2</v>
      </c>
      <c r="DO14" s="465"/>
      <c r="DP14" s="465">
        <v>1</v>
      </c>
      <c r="DQ14" s="465"/>
      <c r="DR14" s="465"/>
      <c r="DS14" s="465"/>
      <c r="DT14" s="465"/>
      <c r="DU14" s="465"/>
      <c r="DV14" s="465"/>
      <c r="DW14" s="465"/>
      <c r="DX14" s="465"/>
      <c r="DY14" s="465"/>
      <c r="DZ14" s="49">
        <f t="shared" si="5"/>
        <v>16</v>
      </c>
      <c r="EA14" s="49">
        <f t="shared" si="6"/>
        <v>114</v>
      </c>
      <c r="EB14" s="466">
        <v>4</v>
      </c>
      <c r="EC14" s="466">
        <v>62</v>
      </c>
      <c r="ED14" s="466">
        <v>22</v>
      </c>
    </row>
    <row r="15" spans="1:134" s="49" customFormat="1" ht="15.95" customHeight="1">
      <c r="A15" s="45"/>
      <c r="B15" s="60">
        <v>5</v>
      </c>
      <c r="C15" s="61">
        <v>10010605720</v>
      </c>
      <c r="D15" s="148" t="s">
        <v>469</v>
      </c>
      <c r="E15" s="149" t="s">
        <v>190</v>
      </c>
      <c r="F15" s="149" t="s">
        <v>595</v>
      </c>
      <c r="G15" s="409" t="s">
        <v>604</v>
      </c>
      <c r="H15" s="43" t="s">
        <v>52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117"/>
      <c r="W15" s="45">
        <v>5</v>
      </c>
      <c r="X15" s="60">
        <v>1</v>
      </c>
      <c r="Y15" s="61">
        <v>10005364585</v>
      </c>
      <c r="Z15" s="148" t="s">
        <v>477</v>
      </c>
      <c r="AA15" s="149" t="s">
        <v>476</v>
      </c>
      <c r="AB15" s="149" t="s">
        <v>594</v>
      </c>
      <c r="AC15" s="409" t="s">
        <v>604</v>
      </c>
      <c r="AD15" s="43" t="s">
        <v>609</v>
      </c>
      <c r="AE15" s="43">
        <v>5</v>
      </c>
      <c r="AF15" s="43"/>
      <c r="AG15" s="43">
        <v>32</v>
      </c>
      <c r="AH15" s="43"/>
      <c r="AI15" s="43"/>
      <c r="AJ15" s="43"/>
      <c r="AK15" s="43"/>
      <c r="AL15" s="43"/>
      <c r="AM15" s="43"/>
      <c r="AN15" s="43"/>
      <c r="AO15" s="43"/>
      <c r="AP15" s="43"/>
      <c r="AQ15" s="117">
        <f t="shared" si="0"/>
        <v>32</v>
      </c>
      <c r="AS15" s="45">
        <v>5</v>
      </c>
      <c r="AT15" s="60">
        <v>56</v>
      </c>
      <c r="AU15" s="61">
        <v>10007503336</v>
      </c>
      <c r="AV15" s="148" t="s">
        <v>601</v>
      </c>
      <c r="AW15" s="149" t="s">
        <v>427</v>
      </c>
      <c r="AX15" s="149" t="s">
        <v>595</v>
      </c>
      <c r="AY15" s="409" t="s">
        <v>422</v>
      </c>
      <c r="AZ15" s="43" t="s">
        <v>609</v>
      </c>
      <c r="BA15" s="43">
        <v>6</v>
      </c>
      <c r="BB15" s="43"/>
      <c r="BC15" s="138">
        <v>30</v>
      </c>
      <c r="BD15" s="43">
        <v>5</v>
      </c>
      <c r="BE15" s="43">
        <v>22</v>
      </c>
      <c r="BF15" s="138">
        <v>32</v>
      </c>
      <c r="BG15" s="43"/>
      <c r="BH15" s="43"/>
      <c r="BI15" s="138"/>
      <c r="BJ15" s="43"/>
      <c r="BK15" s="43"/>
      <c r="BL15" s="138"/>
      <c r="BM15" s="117">
        <f t="shared" si="1"/>
        <v>62</v>
      </c>
      <c r="BO15" s="45">
        <v>5</v>
      </c>
      <c r="BP15" s="60">
        <v>60</v>
      </c>
      <c r="BQ15" s="61" t="s">
        <v>421</v>
      </c>
      <c r="BR15" s="148" t="s">
        <v>420</v>
      </c>
      <c r="BS15" s="149" t="s">
        <v>419</v>
      </c>
      <c r="BT15" s="149" t="s">
        <v>594</v>
      </c>
      <c r="BU15" s="409" t="s">
        <v>606</v>
      </c>
      <c r="BV15" s="43" t="s">
        <v>52</v>
      </c>
      <c r="BW15" s="43">
        <v>7</v>
      </c>
      <c r="BX15" s="43"/>
      <c r="BY15" s="138">
        <v>28</v>
      </c>
      <c r="BZ15" s="43">
        <v>3</v>
      </c>
      <c r="CA15" s="43">
        <v>24</v>
      </c>
      <c r="CB15" s="138">
        <v>36</v>
      </c>
      <c r="CC15" s="43">
        <v>4</v>
      </c>
      <c r="CD15" s="43"/>
      <c r="CE15" s="138">
        <v>34</v>
      </c>
      <c r="CF15" s="43"/>
      <c r="CG15" s="43"/>
      <c r="CH15" s="138"/>
      <c r="CI15" s="117">
        <v>98</v>
      </c>
      <c r="CK15" s="45">
        <v>5</v>
      </c>
      <c r="CL15" s="60">
        <v>61</v>
      </c>
      <c r="CM15" s="463">
        <v>10010807093</v>
      </c>
      <c r="CN15" s="148" t="s">
        <v>417</v>
      </c>
      <c r="CO15" s="149" t="s">
        <v>416</v>
      </c>
      <c r="CP15" s="149" t="s">
        <v>594</v>
      </c>
      <c r="CQ15" s="409" t="s">
        <v>606</v>
      </c>
      <c r="CR15" s="43" t="s">
        <v>52</v>
      </c>
      <c r="CS15" s="43">
        <v>8</v>
      </c>
      <c r="CT15" s="43"/>
      <c r="CU15" s="138">
        <v>26</v>
      </c>
      <c r="CV15" s="43">
        <v>4</v>
      </c>
      <c r="CW15" s="43">
        <v>23</v>
      </c>
      <c r="CX15" s="138">
        <v>34</v>
      </c>
      <c r="CY15" s="43">
        <v>14</v>
      </c>
      <c r="CZ15" s="43"/>
      <c r="DA15" s="138">
        <v>14</v>
      </c>
      <c r="DB15" s="43">
        <v>2</v>
      </c>
      <c r="DC15" s="43">
        <v>31</v>
      </c>
      <c r="DD15" s="138"/>
      <c r="DE15" s="117">
        <f t="shared" si="2"/>
        <v>74</v>
      </c>
      <c r="DF15" s="464">
        <f t="shared" si="3"/>
        <v>105</v>
      </c>
      <c r="DG15" s="49" t="str">
        <f t="shared" si="4"/>
        <v>61 KRAWCZYK</v>
      </c>
      <c r="DH15" s="465"/>
      <c r="DI15" s="465"/>
      <c r="DJ15" s="465">
        <v>3</v>
      </c>
      <c r="DK15" s="465"/>
      <c r="DL15" s="465"/>
      <c r="DM15" s="465"/>
      <c r="DN15" s="465"/>
      <c r="DO15" s="465">
        <v>5</v>
      </c>
      <c r="DP15" s="465"/>
      <c r="DQ15" s="465">
        <v>3</v>
      </c>
      <c r="DR15" s="465"/>
      <c r="DS15" s="465"/>
      <c r="DT15" s="465"/>
      <c r="DU15" s="465"/>
      <c r="DV15" s="465"/>
      <c r="DW15" s="465"/>
      <c r="DX15" s="465"/>
      <c r="DY15" s="465">
        <v>20</v>
      </c>
      <c r="DZ15" s="49">
        <f t="shared" si="5"/>
        <v>31</v>
      </c>
      <c r="EA15" s="49">
        <f t="shared" si="6"/>
        <v>105</v>
      </c>
      <c r="EB15" s="466">
        <v>5</v>
      </c>
      <c r="EC15" s="466">
        <v>29</v>
      </c>
      <c r="ED15" s="466">
        <v>21</v>
      </c>
    </row>
    <row r="16" spans="1:134" s="49" customFormat="1" ht="15.95" customHeight="1">
      <c r="A16" s="45"/>
      <c r="B16" s="60">
        <v>14</v>
      </c>
      <c r="C16" s="61">
        <v>10009166581</v>
      </c>
      <c r="D16" s="148" t="s">
        <v>596</v>
      </c>
      <c r="E16" s="149" t="s">
        <v>466</v>
      </c>
      <c r="F16" s="149" t="s">
        <v>156</v>
      </c>
      <c r="G16" s="409" t="s">
        <v>233</v>
      </c>
      <c r="H16" s="43" t="s">
        <v>52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117"/>
      <c r="W16" s="45">
        <v>6</v>
      </c>
      <c r="X16" s="60">
        <v>56</v>
      </c>
      <c r="Y16" s="61">
        <v>10007503336</v>
      </c>
      <c r="Z16" s="148" t="s">
        <v>601</v>
      </c>
      <c r="AA16" s="149" t="s">
        <v>427</v>
      </c>
      <c r="AB16" s="149" t="s">
        <v>595</v>
      </c>
      <c r="AC16" s="409" t="s">
        <v>422</v>
      </c>
      <c r="AD16" s="43" t="s">
        <v>609</v>
      </c>
      <c r="AE16" s="43">
        <v>6</v>
      </c>
      <c r="AF16" s="43"/>
      <c r="AG16" s="43">
        <v>30</v>
      </c>
      <c r="AH16" s="43"/>
      <c r="AI16" s="43"/>
      <c r="AJ16" s="43"/>
      <c r="AK16" s="43"/>
      <c r="AL16" s="43"/>
      <c r="AM16" s="43"/>
      <c r="AN16" s="43"/>
      <c r="AO16" s="43"/>
      <c r="AP16" s="43"/>
      <c r="AQ16" s="117">
        <f t="shared" si="0"/>
        <v>30</v>
      </c>
      <c r="AS16" s="45">
        <v>6</v>
      </c>
      <c r="AT16" s="60">
        <v>61</v>
      </c>
      <c r="AU16" s="61" t="s">
        <v>418</v>
      </c>
      <c r="AV16" s="148" t="s">
        <v>417</v>
      </c>
      <c r="AW16" s="149" t="s">
        <v>416</v>
      </c>
      <c r="AX16" s="149" t="s">
        <v>594</v>
      </c>
      <c r="AY16" s="409" t="s">
        <v>606</v>
      </c>
      <c r="AZ16" s="43" t="s">
        <v>52</v>
      </c>
      <c r="BA16" s="43">
        <v>8</v>
      </c>
      <c r="BB16" s="43"/>
      <c r="BC16" s="138">
        <v>26</v>
      </c>
      <c r="BD16" s="43">
        <v>4</v>
      </c>
      <c r="BE16" s="43">
        <v>23</v>
      </c>
      <c r="BF16" s="138">
        <v>34</v>
      </c>
      <c r="BG16" s="43"/>
      <c r="BH16" s="43"/>
      <c r="BI16" s="138"/>
      <c r="BJ16" s="43"/>
      <c r="BK16" s="43"/>
      <c r="BL16" s="138"/>
      <c r="BM16" s="117">
        <f t="shared" si="1"/>
        <v>60</v>
      </c>
      <c r="BO16" s="45">
        <v>6</v>
      </c>
      <c r="BP16" s="60">
        <v>1</v>
      </c>
      <c r="BQ16" s="61">
        <v>10005364585</v>
      </c>
      <c r="BR16" s="148" t="s">
        <v>477</v>
      </c>
      <c r="BS16" s="149" t="s">
        <v>476</v>
      </c>
      <c r="BT16" s="149" t="s">
        <v>594</v>
      </c>
      <c r="BU16" s="409" t="s">
        <v>604</v>
      </c>
      <c r="BV16" s="43" t="s">
        <v>609</v>
      </c>
      <c r="BW16" s="43">
        <v>5</v>
      </c>
      <c r="BX16" s="43"/>
      <c r="BY16" s="138">
        <v>32</v>
      </c>
      <c r="BZ16" s="43">
        <v>12</v>
      </c>
      <c r="CA16" s="43">
        <v>20</v>
      </c>
      <c r="CB16" s="138">
        <v>18</v>
      </c>
      <c r="CC16" s="43">
        <v>9</v>
      </c>
      <c r="CD16" s="43"/>
      <c r="CE16" s="138">
        <v>24</v>
      </c>
      <c r="CF16" s="43"/>
      <c r="CG16" s="43"/>
      <c r="CH16" s="138"/>
      <c r="CI16" s="117">
        <v>74</v>
      </c>
      <c r="CK16" s="45">
        <v>6</v>
      </c>
      <c r="CL16" s="60">
        <v>62</v>
      </c>
      <c r="CM16" s="61">
        <v>10002931606</v>
      </c>
      <c r="CN16" s="148" t="s">
        <v>413</v>
      </c>
      <c r="CO16" s="149" t="s">
        <v>411</v>
      </c>
      <c r="CP16" s="149" t="s">
        <v>603</v>
      </c>
      <c r="CQ16" s="409" t="s">
        <v>105</v>
      </c>
      <c r="CR16" s="43" t="s">
        <v>609</v>
      </c>
      <c r="CS16" s="43">
        <v>4</v>
      </c>
      <c r="CT16" s="43"/>
      <c r="CU16" s="138">
        <v>34</v>
      </c>
      <c r="CV16" s="43">
        <v>10</v>
      </c>
      <c r="CW16" s="43">
        <v>20</v>
      </c>
      <c r="CX16" s="138">
        <v>22</v>
      </c>
      <c r="CY16" s="43">
        <v>12</v>
      </c>
      <c r="CZ16" s="43"/>
      <c r="DA16" s="138">
        <v>18</v>
      </c>
      <c r="DB16" s="43">
        <v>4</v>
      </c>
      <c r="DC16" s="43">
        <v>22</v>
      </c>
      <c r="DD16" s="138"/>
      <c r="DE16" s="117">
        <f t="shared" si="2"/>
        <v>74</v>
      </c>
      <c r="DF16" s="464">
        <f t="shared" si="3"/>
        <v>96</v>
      </c>
      <c r="DG16" s="49" t="str">
        <f t="shared" si="4"/>
        <v>62 GRAF</v>
      </c>
      <c r="DH16" s="465"/>
      <c r="DI16" s="465"/>
      <c r="DJ16" s="465"/>
      <c r="DK16" s="465">
        <v>1</v>
      </c>
      <c r="DL16" s="465"/>
      <c r="DM16" s="465"/>
      <c r="DN16" s="465"/>
      <c r="DO16" s="465">
        <v>1</v>
      </c>
      <c r="DP16" s="465"/>
      <c r="DQ16" s="465"/>
      <c r="DR16" s="465"/>
      <c r="DS16" s="465"/>
      <c r="DT16" s="465"/>
      <c r="DU16" s="465"/>
      <c r="DV16" s="465"/>
      <c r="DW16" s="465"/>
      <c r="DX16" s="465"/>
      <c r="DY16" s="465">
        <v>20</v>
      </c>
      <c r="DZ16" s="49">
        <f t="shared" si="5"/>
        <v>22</v>
      </c>
      <c r="EA16" s="49">
        <f t="shared" si="6"/>
        <v>96</v>
      </c>
      <c r="EB16" s="466">
        <v>6</v>
      </c>
      <c r="EC16" s="466">
        <v>49</v>
      </c>
      <c r="ED16" s="466">
        <v>20</v>
      </c>
    </row>
    <row r="17" spans="1:134" s="49" customFormat="1" ht="15.95" customHeight="1">
      <c r="A17" s="45"/>
      <c r="B17" s="60">
        <v>15</v>
      </c>
      <c r="C17" s="61" t="s">
        <v>465</v>
      </c>
      <c r="D17" s="148" t="s">
        <v>464</v>
      </c>
      <c r="E17" s="149" t="s">
        <v>463</v>
      </c>
      <c r="F17" s="149" t="s">
        <v>156</v>
      </c>
      <c r="G17" s="409" t="s">
        <v>233</v>
      </c>
      <c r="H17" s="43" t="s">
        <v>52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117"/>
      <c r="W17" s="45">
        <v>7</v>
      </c>
      <c r="X17" s="60">
        <v>60</v>
      </c>
      <c r="Y17" s="61" t="s">
        <v>421</v>
      </c>
      <c r="Z17" s="148" t="s">
        <v>420</v>
      </c>
      <c r="AA17" s="149" t="s">
        <v>419</v>
      </c>
      <c r="AB17" s="149" t="s">
        <v>594</v>
      </c>
      <c r="AC17" s="409" t="s">
        <v>606</v>
      </c>
      <c r="AD17" s="43" t="s">
        <v>52</v>
      </c>
      <c r="AE17" s="43">
        <v>7</v>
      </c>
      <c r="AF17" s="43"/>
      <c r="AG17" s="43">
        <v>28</v>
      </c>
      <c r="AH17" s="43"/>
      <c r="AI17" s="43"/>
      <c r="AJ17" s="43"/>
      <c r="AK17" s="43"/>
      <c r="AL17" s="43"/>
      <c r="AM17" s="43"/>
      <c r="AN17" s="43"/>
      <c r="AO17" s="43"/>
      <c r="AP17" s="43"/>
      <c r="AQ17" s="117">
        <f t="shared" si="0"/>
        <v>28</v>
      </c>
      <c r="AS17" s="45">
        <v>7</v>
      </c>
      <c r="AT17" s="60">
        <v>62</v>
      </c>
      <c r="AU17" s="61">
        <v>10002931606</v>
      </c>
      <c r="AV17" s="148" t="s">
        <v>413</v>
      </c>
      <c r="AW17" s="149" t="s">
        <v>411</v>
      </c>
      <c r="AX17" s="149" t="s">
        <v>603</v>
      </c>
      <c r="AY17" s="409" t="s">
        <v>105</v>
      </c>
      <c r="AZ17" s="43" t="s">
        <v>609</v>
      </c>
      <c r="BA17" s="43">
        <v>4</v>
      </c>
      <c r="BB17" s="43"/>
      <c r="BC17" s="138">
        <v>34</v>
      </c>
      <c r="BD17" s="43">
        <v>10</v>
      </c>
      <c r="BE17" s="43">
        <v>20</v>
      </c>
      <c r="BF17" s="138">
        <v>22</v>
      </c>
      <c r="BG17" s="43"/>
      <c r="BH17" s="43"/>
      <c r="BI17" s="138"/>
      <c r="BJ17" s="43"/>
      <c r="BK17" s="43"/>
      <c r="BL17" s="138"/>
      <c r="BM17" s="117">
        <f t="shared" si="1"/>
        <v>56</v>
      </c>
      <c r="BO17" s="45">
        <v>7</v>
      </c>
      <c r="BP17" s="60">
        <v>62</v>
      </c>
      <c r="BQ17" s="61">
        <v>10002931606</v>
      </c>
      <c r="BR17" s="148" t="s">
        <v>413</v>
      </c>
      <c r="BS17" s="149" t="s">
        <v>411</v>
      </c>
      <c r="BT17" s="149" t="s">
        <v>603</v>
      </c>
      <c r="BU17" s="409" t="s">
        <v>105</v>
      </c>
      <c r="BV17" s="43" t="s">
        <v>609</v>
      </c>
      <c r="BW17" s="43">
        <v>4</v>
      </c>
      <c r="BX17" s="43"/>
      <c r="BY17" s="138">
        <v>34</v>
      </c>
      <c r="BZ17" s="43">
        <v>10</v>
      </c>
      <c r="CA17" s="43">
        <v>20</v>
      </c>
      <c r="CB17" s="138">
        <v>22</v>
      </c>
      <c r="CC17" s="43">
        <v>12</v>
      </c>
      <c r="CD17" s="43"/>
      <c r="CE17" s="138">
        <v>18</v>
      </c>
      <c r="CF17" s="43"/>
      <c r="CG17" s="43"/>
      <c r="CH17" s="138"/>
      <c r="CI17" s="117">
        <v>74</v>
      </c>
      <c r="CK17" s="45">
        <v>7</v>
      </c>
      <c r="CL17" s="60">
        <v>1</v>
      </c>
      <c r="CM17" s="61">
        <v>10005364585</v>
      </c>
      <c r="CN17" s="148" t="s">
        <v>477</v>
      </c>
      <c r="CO17" s="149" t="s">
        <v>476</v>
      </c>
      <c r="CP17" s="149" t="s">
        <v>594</v>
      </c>
      <c r="CQ17" s="409" t="s">
        <v>604</v>
      </c>
      <c r="CR17" s="43" t="s">
        <v>609</v>
      </c>
      <c r="CS17" s="43">
        <v>5</v>
      </c>
      <c r="CT17" s="43"/>
      <c r="CU17" s="138">
        <v>32</v>
      </c>
      <c r="CV17" s="43">
        <v>12</v>
      </c>
      <c r="CW17" s="43">
        <v>20</v>
      </c>
      <c r="CX17" s="138">
        <v>18</v>
      </c>
      <c r="CY17" s="43">
        <v>9</v>
      </c>
      <c r="CZ17" s="43"/>
      <c r="DA17" s="138">
        <v>24</v>
      </c>
      <c r="DB17" s="43">
        <v>10</v>
      </c>
      <c r="DC17" s="43">
        <v>7</v>
      </c>
      <c r="DD17" s="138"/>
      <c r="DE17" s="117">
        <f t="shared" si="2"/>
        <v>74</v>
      </c>
      <c r="DF17" s="464">
        <f t="shared" si="3"/>
        <v>81</v>
      </c>
      <c r="DG17" s="49" t="str">
        <f t="shared" si="4"/>
        <v>1 TEKLINSKI</v>
      </c>
      <c r="DH17" s="465"/>
      <c r="DI17" s="465"/>
      <c r="DJ17" s="465"/>
      <c r="DK17" s="465"/>
      <c r="DL17" s="465"/>
      <c r="DM17" s="465"/>
      <c r="DN17" s="465"/>
      <c r="DO17" s="465"/>
      <c r="DP17" s="465"/>
      <c r="DQ17" s="465">
        <v>1</v>
      </c>
      <c r="DR17" s="465"/>
      <c r="DS17" s="465">
        <v>6</v>
      </c>
      <c r="DT17" s="465"/>
      <c r="DU17" s="465"/>
      <c r="DV17" s="465"/>
      <c r="DW17" s="465"/>
      <c r="DX17" s="465"/>
      <c r="DY17" s="465"/>
      <c r="DZ17" s="49">
        <f t="shared" si="5"/>
        <v>7</v>
      </c>
      <c r="EA17" s="49">
        <f t="shared" si="6"/>
        <v>81</v>
      </c>
      <c r="EB17" s="466">
        <v>7</v>
      </c>
      <c r="EC17" s="466">
        <v>60</v>
      </c>
      <c r="ED17" s="466">
        <v>16</v>
      </c>
    </row>
    <row r="18" spans="1:134" s="49" customFormat="1" ht="15.95" customHeight="1">
      <c r="A18" s="45"/>
      <c r="B18" s="60">
        <v>18</v>
      </c>
      <c r="C18" s="61" t="s">
        <v>462</v>
      </c>
      <c r="D18" s="148" t="s">
        <v>461</v>
      </c>
      <c r="E18" s="149" t="s">
        <v>460</v>
      </c>
      <c r="F18" s="149" t="s">
        <v>164</v>
      </c>
      <c r="G18" s="409" t="s">
        <v>605</v>
      </c>
      <c r="H18" s="43" t="s">
        <v>609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117"/>
      <c r="W18" s="45">
        <v>8</v>
      </c>
      <c r="X18" s="60">
        <v>61</v>
      </c>
      <c r="Y18" s="61" t="s">
        <v>418</v>
      </c>
      <c r="Z18" s="148" t="s">
        <v>417</v>
      </c>
      <c r="AA18" s="149" t="s">
        <v>416</v>
      </c>
      <c r="AB18" s="149" t="s">
        <v>594</v>
      </c>
      <c r="AC18" s="409" t="s">
        <v>606</v>
      </c>
      <c r="AD18" s="43" t="s">
        <v>52</v>
      </c>
      <c r="AE18" s="43">
        <v>8</v>
      </c>
      <c r="AF18" s="43"/>
      <c r="AG18" s="43">
        <v>26</v>
      </c>
      <c r="AH18" s="43"/>
      <c r="AI18" s="43"/>
      <c r="AJ18" s="43"/>
      <c r="AK18" s="43"/>
      <c r="AL18" s="43"/>
      <c r="AM18" s="43"/>
      <c r="AN18" s="43"/>
      <c r="AO18" s="43"/>
      <c r="AP18" s="43"/>
      <c r="AQ18" s="117">
        <f t="shared" si="0"/>
        <v>26</v>
      </c>
      <c r="AS18" s="45">
        <v>8</v>
      </c>
      <c r="AT18" s="60">
        <v>81</v>
      </c>
      <c r="AU18" s="61" t="s">
        <v>612</v>
      </c>
      <c r="AV18" s="148" t="s">
        <v>608</v>
      </c>
      <c r="AW18" s="149" t="s">
        <v>400</v>
      </c>
      <c r="AX18" s="149" t="s">
        <v>220</v>
      </c>
      <c r="AY18" s="409" t="s">
        <v>234</v>
      </c>
      <c r="AZ18" s="43" t="s">
        <v>609</v>
      </c>
      <c r="BA18" s="43">
        <v>9</v>
      </c>
      <c r="BB18" s="43"/>
      <c r="BC18" s="138">
        <v>24</v>
      </c>
      <c r="BD18" s="43">
        <v>7</v>
      </c>
      <c r="BE18" s="43">
        <v>21</v>
      </c>
      <c r="BF18" s="138">
        <v>28</v>
      </c>
      <c r="BG18" s="43"/>
      <c r="BH18" s="43"/>
      <c r="BI18" s="138"/>
      <c r="BJ18" s="43"/>
      <c r="BK18" s="43"/>
      <c r="BL18" s="138"/>
      <c r="BM18" s="117">
        <f t="shared" si="1"/>
        <v>52</v>
      </c>
      <c r="BO18" s="45">
        <v>8</v>
      </c>
      <c r="BP18" s="60">
        <v>61</v>
      </c>
      <c r="BQ18" s="61" t="s">
        <v>418</v>
      </c>
      <c r="BR18" s="148" t="s">
        <v>417</v>
      </c>
      <c r="BS18" s="149" t="s">
        <v>416</v>
      </c>
      <c r="BT18" s="149" t="s">
        <v>594</v>
      </c>
      <c r="BU18" s="409" t="s">
        <v>606</v>
      </c>
      <c r="BV18" s="43" t="s">
        <v>52</v>
      </c>
      <c r="BW18" s="43">
        <v>8</v>
      </c>
      <c r="BX18" s="43"/>
      <c r="BY18" s="138">
        <v>26</v>
      </c>
      <c r="BZ18" s="43">
        <v>4</v>
      </c>
      <c r="CA18" s="43">
        <v>23</v>
      </c>
      <c r="CB18" s="138">
        <v>34</v>
      </c>
      <c r="CC18" s="43">
        <v>14</v>
      </c>
      <c r="CD18" s="43"/>
      <c r="CE18" s="138">
        <v>14</v>
      </c>
      <c r="CF18" s="43"/>
      <c r="CG18" s="43"/>
      <c r="CH18" s="138"/>
      <c r="CI18" s="117">
        <v>74</v>
      </c>
      <c r="CK18" s="45">
        <v>8</v>
      </c>
      <c r="CL18" s="60">
        <v>2</v>
      </c>
      <c r="CM18" s="61">
        <v>10006903552</v>
      </c>
      <c r="CN18" s="148" t="s">
        <v>475</v>
      </c>
      <c r="CO18" s="149" t="s">
        <v>474</v>
      </c>
      <c r="CP18" s="149" t="s">
        <v>594</v>
      </c>
      <c r="CQ18" s="409" t="s">
        <v>604</v>
      </c>
      <c r="CR18" s="43" t="s">
        <v>609</v>
      </c>
      <c r="CS18" s="43">
        <v>18</v>
      </c>
      <c r="CT18" s="43"/>
      <c r="CU18" s="138">
        <v>6</v>
      </c>
      <c r="CV18" s="43">
        <v>9</v>
      </c>
      <c r="CW18" s="43">
        <v>20</v>
      </c>
      <c r="CX18" s="138">
        <v>24</v>
      </c>
      <c r="CY18" s="43">
        <v>15</v>
      </c>
      <c r="CZ18" s="43"/>
      <c r="DA18" s="138">
        <v>12</v>
      </c>
      <c r="DB18" s="43">
        <v>1</v>
      </c>
      <c r="DC18" s="43">
        <v>38</v>
      </c>
      <c r="DD18" s="138"/>
      <c r="DE18" s="117">
        <f t="shared" si="2"/>
        <v>42</v>
      </c>
      <c r="DF18" s="464">
        <f t="shared" si="3"/>
        <v>80</v>
      </c>
      <c r="DG18" s="49" t="str">
        <f t="shared" si="4"/>
        <v>2 PSZCZOLARSKI</v>
      </c>
      <c r="DH18" s="465">
        <v>5</v>
      </c>
      <c r="DI18" s="465">
        <v>3</v>
      </c>
      <c r="DJ18" s="465">
        <v>5</v>
      </c>
      <c r="DK18" s="465"/>
      <c r="DL18" s="465"/>
      <c r="DM18" s="465"/>
      <c r="DN18" s="465">
        <v>5</v>
      </c>
      <c r="DO18" s="465"/>
      <c r="DP18" s="465"/>
      <c r="DQ18" s="465"/>
      <c r="DR18" s="465"/>
      <c r="DS18" s="465"/>
      <c r="DT18" s="465"/>
      <c r="DU18" s="465"/>
      <c r="DV18" s="465"/>
      <c r="DW18" s="465"/>
      <c r="DX18" s="465"/>
      <c r="DY18" s="465">
        <v>20</v>
      </c>
      <c r="DZ18" s="49">
        <f t="shared" si="5"/>
        <v>38</v>
      </c>
      <c r="EA18" s="49">
        <f t="shared" si="6"/>
        <v>80</v>
      </c>
      <c r="EB18" s="466">
        <v>9</v>
      </c>
      <c r="EC18" s="466">
        <v>15</v>
      </c>
      <c r="ED18" s="466">
        <v>8</v>
      </c>
    </row>
    <row r="19" spans="1:134" s="49" customFormat="1" ht="15.95" customHeight="1">
      <c r="A19" s="45"/>
      <c r="B19" s="60">
        <v>19</v>
      </c>
      <c r="C19" s="61" t="s">
        <v>459</v>
      </c>
      <c r="D19" s="148" t="s">
        <v>458</v>
      </c>
      <c r="E19" s="149" t="s">
        <v>457</v>
      </c>
      <c r="F19" s="149" t="s">
        <v>164</v>
      </c>
      <c r="G19" s="409" t="s">
        <v>605</v>
      </c>
      <c r="H19" s="43" t="s">
        <v>52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117"/>
      <c r="W19" s="45">
        <v>9</v>
      </c>
      <c r="X19" s="60">
        <v>81</v>
      </c>
      <c r="Y19" s="61" t="s">
        <v>612</v>
      </c>
      <c r="Z19" s="148" t="s">
        <v>608</v>
      </c>
      <c r="AA19" s="149" t="s">
        <v>400</v>
      </c>
      <c r="AB19" s="149" t="s">
        <v>220</v>
      </c>
      <c r="AC19" s="409" t="s">
        <v>234</v>
      </c>
      <c r="AD19" s="43" t="s">
        <v>609</v>
      </c>
      <c r="AE19" s="43">
        <v>9</v>
      </c>
      <c r="AF19" s="43"/>
      <c r="AG19" s="43">
        <v>24</v>
      </c>
      <c r="AH19" s="43"/>
      <c r="AI19" s="43"/>
      <c r="AJ19" s="43"/>
      <c r="AK19" s="43"/>
      <c r="AL19" s="43"/>
      <c r="AM19" s="43"/>
      <c r="AN19" s="43"/>
      <c r="AO19" s="43"/>
      <c r="AP19" s="43"/>
      <c r="AQ19" s="117">
        <f t="shared" si="0"/>
        <v>24</v>
      </c>
      <c r="AS19" s="45">
        <v>9</v>
      </c>
      <c r="AT19" s="60">
        <v>1</v>
      </c>
      <c r="AU19" s="61">
        <v>10005364585</v>
      </c>
      <c r="AV19" s="148" t="s">
        <v>477</v>
      </c>
      <c r="AW19" s="149" t="s">
        <v>476</v>
      </c>
      <c r="AX19" s="149" t="s">
        <v>594</v>
      </c>
      <c r="AY19" s="409" t="s">
        <v>604</v>
      </c>
      <c r="AZ19" s="43" t="s">
        <v>609</v>
      </c>
      <c r="BA19" s="43">
        <v>5</v>
      </c>
      <c r="BB19" s="43"/>
      <c r="BC19" s="138">
        <v>32</v>
      </c>
      <c r="BD19" s="43">
        <v>12</v>
      </c>
      <c r="BE19" s="43">
        <v>20</v>
      </c>
      <c r="BF19" s="138">
        <v>18</v>
      </c>
      <c r="BG19" s="43"/>
      <c r="BH19" s="43"/>
      <c r="BI19" s="138"/>
      <c r="BJ19" s="43"/>
      <c r="BK19" s="43"/>
      <c r="BL19" s="138"/>
      <c r="BM19" s="117">
        <f t="shared" si="1"/>
        <v>50</v>
      </c>
      <c r="BO19" s="45">
        <v>9</v>
      </c>
      <c r="BP19" s="60">
        <v>50</v>
      </c>
      <c r="BQ19" s="61">
        <v>10050004793</v>
      </c>
      <c r="BR19" s="148" t="s">
        <v>431</v>
      </c>
      <c r="BS19" s="149" t="s">
        <v>430</v>
      </c>
      <c r="BT19" s="149" t="s">
        <v>216</v>
      </c>
      <c r="BU19" s="409" t="s">
        <v>623</v>
      </c>
      <c r="BV19" s="43" t="s">
        <v>609</v>
      </c>
      <c r="BW19" s="43">
        <v>11</v>
      </c>
      <c r="BX19" s="43"/>
      <c r="BY19" s="138">
        <v>20</v>
      </c>
      <c r="BZ19" s="43">
        <v>13</v>
      </c>
      <c r="CA19" s="43">
        <v>20</v>
      </c>
      <c r="CB19" s="138">
        <v>16</v>
      </c>
      <c r="CC19" s="43">
        <v>7</v>
      </c>
      <c r="CD19" s="43"/>
      <c r="CE19" s="138">
        <v>28</v>
      </c>
      <c r="CF19" s="43"/>
      <c r="CG19" s="43"/>
      <c r="CH19" s="138"/>
      <c r="CI19" s="117">
        <v>64</v>
      </c>
      <c r="CK19" s="45">
        <v>9</v>
      </c>
      <c r="CL19" s="60">
        <v>56</v>
      </c>
      <c r="CM19" s="61">
        <v>10007503336</v>
      </c>
      <c r="CN19" s="148" t="s">
        <v>601</v>
      </c>
      <c r="CO19" s="149" t="s">
        <v>427</v>
      </c>
      <c r="CP19" s="149" t="s">
        <v>595</v>
      </c>
      <c r="CQ19" s="409" t="s">
        <v>422</v>
      </c>
      <c r="CR19" s="43" t="s">
        <v>609</v>
      </c>
      <c r="CS19" s="43">
        <v>6</v>
      </c>
      <c r="CT19" s="43"/>
      <c r="CU19" s="138">
        <v>30</v>
      </c>
      <c r="CV19" s="43">
        <v>5</v>
      </c>
      <c r="CW19" s="43">
        <v>22</v>
      </c>
      <c r="CX19" s="138">
        <v>32</v>
      </c>
      <c r="CY19" s="43">
        <v>3</v>
      </c>
      <c r="CZ19" s="43"/>
      <c r="DA19" s="138">
        <v>36</v>
      </c>
      <c r="DB19" s="43">
        <v>16</v>
      </c>
      <c r="DC19" s="43">
        <v>-18</v>
      </c>
      <c r="DD19" s="138"/>
      <c r="DE19" s="117">
        <f t="shared" si="2"/>
        <v>98</v>
      </c>
      <c r="DF19" s="464">
        <f t="shared" si="3"/>
        <v>80</v>
      </c>
      <c r="DG19" s="49" t="str">
        <f t="shared" si="4"/>
        <v>56 RUGOVAC</v>
      </c>
      <c r="DH19" s="465"/>
      <c r="DI19" s="465"/>
      <c r="DJ19" s="465">
        <v>1</v>
      </c>
      <c r="DK19" s="465"/>
      <c r="DL19" s="465"/>
      <c r="DM19" s="465"/>
      <c r="DN19" s="465">
        <v>1</v>
      </c>
      <c r="DO19" s="465"/>
      <c r="DP19" s="465"/>
      <c r="DQ19" s="465"/>
      <c r="DR19" s="465"/>
      <c r="DS19" s="465"/>
      <c r="DT19" s="465"/>
      <c r="DU19" s="465"/>
      <c r="DV19" s="465"/>
      <c r="DW19" s="465"/>
      <c r="DX19" s="465"/>
      <c r="DY19" s="465">
        <v>-20</v>
      </c>
      <c r="DZ19" s="49">
        <f t="shared" si="5"/>
        <v>-18</v>
      </c>
      <c r="EA19" s="49">
        <f t="shared" si="6"/>
        <v>80</v>
      </c>
      <c r="EB19" s="466">
        <v>8</v>
      </c>
      <c r="EC19" s="466">
        <v>81</v>
      </c>
      <c r="ED19" s="466">
        <v>11</v>
      </c>
    </row>
    <row r="20" spans="1:134" s="49" customFormat="1" ht="15.95" customHeight="1">
      <c r="A20" s="45"/>
      <c r="B20" s="60">
        <v>26</v>
      </c>
      <c r="C20" s="61">
        <v>10008680672</v>
      </c>
      <c r="D20" s="148" t="s">
        <v>456</v>
      </c>
      <c r="E20" s="149" t="s">
        <v>597</v>
      </c>
      <c r="F20" s="149" t="s">
        <v>598</v>
      </c>
      <c r="G20" s="409" t="s">
        <v>91</v>
      </c>
      <c r="H20" s="43" t="s">
        <v>609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17"/>
      <c r="W20" s="45">
        <v>10</v>
      </c>
      <c r="X20" s="60">
        <v>5</v>
      </c>
      <c r="Y20" s="61">
        <v>10010605720</v>
      </c>
      <c r="Z20" s="148" t="s">
        <v>469</v>
      </c>
      <c r="AA20" s="149" t="s">
        <v>190</v>
      </c>
      <c r="AB20" s="149" t="s">
        <v>595</v>
      </c>
      <c r="AC20" s="409" t="s">
        <v>604</v>
      </c>
      <c r="AD20" s="43" t="s">
        <v>52</v>
      </c>
      <c r="AE20" s="43">
        <v>10</v>
      </c>
      <c r="AF20" s="43"/>
      <c r="AG20" s="43">
        <v>22</v>
      </c>
      <c r="AH20" s="43"/>
      <c r="AI20" s="43"/>
      <c r="AJ20" s="43"/>
      <c r="AK20" s="43"/>
      <c r="AL20" s="43"/>
      <c r="AM20" s="43"/>
      <c r="AN20" s="43"/>
      <c r="AO20" s="43"/>
      <c r="AP20" s="43"/>
      <c r="AQ20" s="117">
        <f t="shared" si="0"/>
        <v>22</v>
      </c>
      <c r="AS20" s="45">
        <v>10</v>
      </c>
      <c r="AT20" s="60">
        <v>15</v>
      </c>
      <c r="AU20" s="61" t="s">
        <v>465</v>
      </c>
      <c r="AV20" s="148" t="s">
        <v>464</v>
      </c>
      <c r="AW20" s="149" t="s">
        <v>463</v>
      </c>
      <c r="AX20" s="149" t="s">
        <v>156</v>
      </c>
      <c r="AY20" s="409" t="s">
        <v>233</v>
      </c>
      <c r="AZ20" s="43" t="s">
        <v>52</v>
      </c>
      <c r="BA20" s="43">
        <v>15</v>
      </c>
      <c r="BB20" s="43"/>
      <c r="BC20" s="138">
        <v>12</v>
      </c>
      <c r="BD20" s="43">
        <v>8</v>
      </c>
      <c r="BE20" s="43">
        <v>21</v>
      </c>
      <c r="BF20" s="138">
        <v>26</v>
      </c>
      <c r="BG20" s="43"/>
      <c r="BH20" s="43"/>
      <c r="BI20" s="138"/>
      <c r="BJ20" s="43"/>
      <c r="BK20" s="43"/>
      <c r="BL20" s="138"/>
      <c r="BM20" s="117">
        <f t="shared" si="1"/>
        <v>38</v>
      </c>
      <c r="BO20" s="45">
        <v>10</v>
      </c>
      <c r="BP20" s="60">
        <v>3</v>
      </c>
      <c r="BQ20" s="61">
        <v>10008993193</v>
      </c>
      <c r="BR20" s="148" t="s">
        <v>473</v>
      </c>
      <c r="BS20" s="149" t="s">
        <v>472</v>
      </c>
      <c r="BT20" s="149" t="s">
        <v>595</v>
      </c>
      <c r="BU20" s="409" t="s">
        <v>604</v>
      </c>
      <c r="BV20" s="43" t="s">
        <v>52</v>
      </c>
      <c r="BW20" s="43">
        <v>12</v>
      </c>
      <c r="BX20" s="43"/>
      <c r="BY20" s="138">
        <v>18</v>
      </c>
      <c r="BZ20" s="43">
        <v>18</v>
      </c>
      <c r="CA20" s="43"/>
      <c r="CB20" s="138">
        <v>6</v>
      </c>
      <c r="CC20" s="43">
        <v>5</v>
      </c>
      <c r="CD20" s="43"/>
      <c r="CE20" s="138">
        <v>32</v>
      </c>
      <c r="CF20" s="43"/>
      <c r="CG20" s="43"/>
      <c r="CH20" s="138"/>
      <c r="CI20" s="117">
        <v>56</v>
      </c>
      <c r="CK20" s="45">
        <v>10</v>
      </c>
      <c r="CL20" s="60">
        <v>50</v>
      </c>
      <c r="CM20" s="61">
        <v>10050004793</v>
      </c>
      <c r="CN20" s="148" t="s">
        <v>431</v>
      </c>
      <c r="CO20" s="149" t="s">
        <v>430</v>
      </c>
      <c r="CP20" s="149" t="s">
        <v>216</v>
      </c>
      <c r="CQ20" s="409" t="s">
        <v>623</v>
      </c>
      <c r="CR20" s="43" t="s">
        <v>609</v>
      </c>
      <c r="CS20" s="43">
        <v>11</v>
      </c>
      <c r="CT20" s="43"/>
      <c r="CU20" s="138">
        <v>20</v>
      </c>
      <c r="CV20" s="43">
        <v>13</v>
      </c>
      <c r="CW20" s="43">
        <v>20</v>
      </c>
      <c r="CX20" s="138">
        <v>16</v>
      </c>
      <c r="CY20" s="43">
        <v>7</v>
      </c>
      <c r="CZ20" s="43"/>
      <c r="DA20" s="138">
        <v>28</v>
      </c>
      <c r="DB20" s="43">
        <v>11</v>
      </c>
      <c r="DC20" s="43">
        <v>4</v>
      </c>
      <c r="DD20" s="138"/>
      <c r="DE20" s="117">
        <f t="shared" si="2"/>
        <v>64</v>
      </c>
      <c r="DF20" s="464">
        <f t="shared" si="3"/>
        <v>68</v>
      </c>
      <c r="DG20" s="49" t="str">
        <f t="shared" si="4"/>
        <v>50 HESSLICH</v>
      </c>
      <c r="DH20" s="465"/>
      <c r="DI20" s="465"/>
      <c r="DJ20" s="465"/>
      <c r="DK20" s="465"/>
      <c r="DL20" s="465">
        <v>1</v>
      </c>
      <c r="DM20" s="465"/>
      <c r="DN20" s="465">
        <v>3</v>
      </c>
      <c r="DO20" s="465"/>
      <c r="DP20" s="465"/>
      <c r="DQ20" s="465"/>
      <c r="DR20" s="465"/>
      <c r="DS20" s="465"/>
      <c r="DT20" s="465"/>
      <c r="DU20" s="465"/>
      <c r="DV20" s="465"/>
      <c r="DW20" s="465"/>
      <c r="DX20" s="465"/>
      <c r="DY20" s="465"/>
      <c r="DZ20" s="49">
        <f t="shared" si="5"/>
        <v>4</v>
      </c>
      <c r="EA20" s="49">
        <f t="shared" si="6"/>
        <v>68</v>
      </c>
      <c r="EB20" s="466">
        <v>10</v>
      </c>
      <c r="EC20" s="466">
        <v>1</v>
      </c>
      <c r="ED20" s="466">
        <v>7</v>
      </c>
    </row>
    <row r="21" spans="1:134" s="49" customFormat="1" ht="15.95" customHeight="1">
      <c r="A21" s="45"/>
      <c r="B21" s="60">
        <v>27</v>
      </c>
      <c r="C21" s="61">
        <v>10004709938</v>
      </c>
      <c r="D21" s="148" t="s">
        <v>454</v>
      </c>
      <c r="E21" s="149" t="s">
        <v>599</v>
      </c>
      <c r="F21" s="149" t="s">
        <v>598</v>
      </c>
      <c r="G21" s="409" t="s">
        <v>91</v>
      </c>
      <c r="H21" s="43" t="s">
        <v>609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117"/>
      <c r="W21" s="45">
        <v>11</v>
      </c>
      <c r="X21" s="60">
        <v>50</v>
      </c>
      <c r="Y21" s="61">
        <v>10050004793</v>
      </c>
      <c r="Z21" s="148" t="s">
        <v>431</v>
      </c>
      <c r="AA21" s="149" t="s">
        <v>430</v>
      </c>
      <c r="AB21" s="149" t="s">
        <v>216</v>
      </c>
      <c r="AC21" s="409" t="s">
        <v>623</v>
      </c>
      <c r="AD21" s="43" t="s">
        <v>609</v>
      </c>
      <c r="AE21" s="43">
        <v>11</v>
      </c>
      <c r="AF21" s="43"/>
      <c r="AG21" s="43">
        <v>20</v>
      </c>
      <c r="AH21" s="43"/>
      <c r="AI21" s="43"/>
      <c r="AJ21" s="43"/>
      <c r="AK21" s="43"/>
      <c r="AL21" s="43"/>
      <c r="AM21" s="43"/>
      <c r="AN21" s="43"/>
      <c r="AO21" s="43"/>
      <c r="AP21" s="43"/>
      <c r="AQ21" s="117">
        <f t="shared" si="0"/>
        <v>20</v>
      </c>
      <c r="AS21" s="45">
        <v>11</v>
      </c>
      <c r="AT21" s="60">
        <v>50</v>
      </c>
      <c r="AU21" s="61">
        <v>10050004793</v>
      </c>
      <c r="AV21" s="148" t="s">
        <v>431</v>
      </c>
      <c r="AW21" s="149" t="s">
        <v>430</v>
      </c>
      <c r="AX21" s="149" t="s">
        <v>216</v>
      </c>
      <c r="AY21" s="409" t="s">
        <v>623</v>
      </c>
      <c r="AZ21" s="43" t="s">
        <v>609</v>
      </c>
      <c r="BA21" s="43">
        <v>11</v>
      </c>
      <c r="BB21" s="43"/>
      <c r="BC21" s="138">
        <v>20</v>
      </c>
      <c r="BD21" s="43">
        <v>13</v>
      </c>
      <c r="BE21" s="43">
        <v>20</v>
      </c>
      <c r="BF21" s="138">
        <v>16</v>
      </c>
      <c r="BG21" s="43"/>
      <c r="BH21" s="43"/>
      <c r="BI21" s="138"/>
      <c r="BJ21" s="43"/>
      <c r="BK21" s="43"/>
      <c r="BL21" s="138"/>
      <c r="BM21" s="117">
        <f t="shared" si="1"/>
        <v>36</v>
      </c>
      <c r="BO21" s="45">
        <v>11</v>
      </c>
      <c r="BP21" s="60">
        <v>81</v>
      </c>
      <c r="BQ21" s="61" t="s">
        <v>612</v>
      </c>
      <c r="BR21" s="148" t="s">
        <v>608</v>
      </c>
      <c r="BS21" s="149" t="s">
        <v>400</v>
      </c>
      <c r="BT21" s="149" t="s">
        <v>220</v>
      </c>
      <c r="BU21" s="409" t="s">
        <v>234</v>
      </c>
      <c r="BV21" s="43" t="s">
        <v>609</v>
      </c>
      <c r="BW21" s="43">
        <v>9</v>
      </c>
      <c r="BX21" s="43"/>
      <c r="BY21" s="138">
        <v>24</v>
      </c>
      <c r="BZ21" s="43">
        <v>7</v>
      </c>
      <c r="CA21" s="43">
        <v>21</v>
      </c>
      <c r="CB21" s="138">
        <v>28</v>
      </c>
      <c r="CC21" s="43">
        <v>22</v>
      </c>
      <c r="CD21" s="43"/>
      <c r="CE21" s="138">
        <v>1</v>
      </c>
      <c r="CF21" s="43"/>
      <c r="CG21" s="43"/>
      <c r="CH21" s="138"/>
      <c r="CI21" s="117">
        <v>53</v>
      </c>
      <c r="CK21" s="45">
        <v>11</v>
      </c>
      <c r="CL21" s="60">
        <v>81</v>
      </c>
      <c r="CM21" s="463">
        <v>10008881948</v>
      </c>
      <c r="CN21" s="148" t="s">
        <v>608</v>
      </c>
      <c r="CO21" s="149" t="s">
        <v>400</v>
      </c>
      <c r="CP21" s="149" t="s">
        <v>220</v>
      </c>
      <c r="CQ21" s="409" t="s">
        <v>234</v>
      </c>
      <c r="CR21" s="43" t="s">
        <v>609</v>
      </c>
      <c r="CS21" s="43">
        <v>9</v>
      </c>
      <c r="CT21" s="43"/>
      <c r="CU21" s="138">
        <v>24</v>
      </c>
      <c r="CV21" s="43">
        <v>7</v>
      </c>
      <c r="CW21" s="43">
        <v>21</v>
      </c>
      <c r="CX21" s="138">
        <v>28</v>
      </c>
      <c r="CY21" s="43">
        <v>22</v>
      </c>
      <c r="CZ21" s="43"/>
      <c r="DA21" s="138">
        <v>1</v>
      </c>
      <c r="DB21" s="43">
        <v>8</v>
      </c>
      <c r="DC21" s="43">
        <v>11</v>
      </c>
      <c r="DD21" s="138"/>
      <c r="DE21" s="117">
        <f t="shared" si="2"/>
        <v>53</v>
      </c>
      <c r="DF21" s="464">
        <f t="shared" si="3"/>
        <v>64</v>
      </c>
      <c r="DG21" s="49" t="str">
        <f t="shared" si="4"/>
        <v>81 VAN SCHIP</v>
      </c>
      <c r="DH21" s="465"/>
      <c r="DI21" s="465">
        <v>5</v>
      </c>
      <c r="DJ21" s="465">
        <v>2</v>
      </c>
      <c r="DK21" s="465"/>
      <c r="DL21" s="465"/>
      <c r="DM21" s="465"/>
      <c r="DN21" s="465"/>
      <c r="DO21" s="465">
        <v>3</v>
      </c>
      <c r="DP21" s="465"/>
      <c r="DQ21" s="465"/>
      <c r="DR21" s="465">
        <v>1</v>
      </c>
      <c r="DS21" s="465"/>
      <c r="DT21" s="465"/>
      <c r="DU21" s="465"/>
      <c r="DV21" s="465"/>
      <c r="DW21" s="465"/>
      <c r="DX21" s="465"/>
      <c r="DY21" s="465"/>
      <c r="DZ21" s="49">
        <f t="shared" si="5"/>
        <v>11</v>
      </c>
      <c r="EA21" s="49">
        <f t="shared" si="6"/>
        <v>64</v>
      </c>
      <c r="EB21" s="466">
        <v>11</v>
      </c>
      <c r="EC21" s="466">
        <v>50</v>
      </c>
      <c r="ED21" s="466">
        <v>4</v>
      </c>
    </row>
    <row r="22" spans="1:134" s="49" customFormat="1" ht="15.95" customHeight="1">
      <c r="A22" s="45"/>
      <c r="B22" s="60">
        <v>29</v>
      </c>
      <c r="C22" s="61">
        <v>10006891630</v>
      </c>
      <c r="D22" s="148" t="s">
        <v>452</v>
      </c>
      <c r="E22" s="149" t="s">
        <v>600</v>
      </c>
      <c r="F22" s="149" t="s">
        <v>598</v>
      </c>
      <c r="G22" s="409" t="s">
        <v>91</v>
      </c>
      <c r="H22" s="43" t="s">
        <v>609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117"/>
      <c r="W22" s="45">
        <v>12</v>
      </c>
      <c r="X22" s="60">
        <v>3</v>
      </c>
      <c r="Y22" s="61">
        <v>10008993193</v>
      </c>
      <c r="Z22" s="148" t="s">
        <v>473</v>
      </c>
      <c r="AA22" s="149" t="s">
        <v>472</v>
      </c>
      <c r="AB22" s="149" t="s">
        <v>595</v>
      </c>
      <c r="AC22" s="409" t="s">
        <v>604</v>
      </c>
      <c r="AD22" s="43" t="s">
        <v>52</v>
      </c>
      <c r="AE22" s="43">
        <v>12</v>
      </c>
      <c r="AF22" s="43"/>
      <c r="AG22" s="43">
        <v>18</v>
      </c>
      <c r="AH22" s="43"/>
      <c r="AI22" s="43"/>
      <c r="AJ22" s="43"/>
      <c r="AK22" s="43"/>
      <c r="AL22" s="43"/>
      <c r="AM22" s="43"/>
      <c r="AN22" s="43"/>
      <c r="AO22" s="43"/>
      <c r="AP22" s="43"/>
      <c r="AQ22" s="117">
        <f t="shared" si="0"/>
        <v>18</v>
      </c>
      <c r="AS22" s="45">
        <v>12</v>
      </c>
      <c r="AT22" s="60">
        <v>2</v>
      </c>
      <c r="AU22" s="61">
        <v>10006903552</v>
      </c>
      <c r="AV22" s="148" t="s">
        <v>475</v>
      </c>
      <c r="AW22" s="149" t="s">
        <v>474</v>
      </c>
      <c r="AX22" s="149" t="s">
        <v>594</v>
      </c>
      <c r="AY22" s="409" t="s">
        <v>604</v>
      </c>
      <c r="AZ22" s="43" t="s">
        <v>609</v>
      </c>
      <c r="BA22" s="43">
        <v>18</v>
      </c>
      <c r="BB22" s="43"/>
      <c r="BC22" s="138">
        <v>6</v>
      </c>
      <c r="BD22" s="43">
        <v>9</v>
      </c>
      <c r="BE22" s="43">
        <v>20</v>
      </c>
      <c r="BF22" s="138">
        <v>24</v>
      </c>
      <c r="BG22" s="43"/>
      <c r="BH22" s="43"/>
      <c r="BI22" s="138"/>
      <c r="BJ22" s="43"/>
      <c r="BK22" s="43"/>
      <c r="BL22" s="138"/>
      <c r="BM22" s="117">
        <f t="shared" si="1"/>
        <v>30</v>
      </c>
      <c r="BO22" s="45">
        <v>12</v>
      </c>
      <c r="BP22" s="60">
        <v>15</v>
      </c>
      <c r="BQ22" s="61" t="s">
        <v>465</v>
      </c>
      <c r="BR22" s="148" t="s">
        <v>464</v>
      </c>
      <c r="BS22" s="149" t="s">
        <v>463</v>
      </c>
      <c r="BT22" s="149" t="s">
        <v>156</v>
      </c>
      <c r="BU22" s="409" t="s">
        <v>233</v>
      </c>
      <c r="BV22" s="43" t="s">
        <v>52</v>
      </c>
      <c r="BW22" s="43">
        <v>15</v>
      </c>
      <c r="BX22" s="43"/>
      <c r="BY22" s="138">
        <v>12</v>
      </c>
      <c r="BZ22" s="43">
        <v>8</v>
      </c>
      <c r="CA22" s="43">
        <v>21</v>
      </c>
      <c r="CB22" s="138">
        <v>26</v>
      </c>
      <c r="CC22" s="43">
        <v>16</v>
      </c>
      <c r="CD22" s="43"/>
      <c r="CE22" s="138">
        <v>10</v>
      </c>
      <c r="CF22" s="43"/>
      <c r="CG22" s="43"/>
      <c r="CH22" s="138"/>
      <c r="CI22" s="117">
        <v>48</v>
      </c>
      <c r="CK22" s="45">
        <v>12</v>
      </c>
      <c r="CL22" s="60">
        <v>15</v>
      </c>
      <c r="CM22" s="463">
        <v>10011145280</v>
      </c>
      <c r="CN22" s="148" t="s">
        <v>464</v>
      </c>
      <c r="CO22" s="149" t="s">
        <v>463</v>
      </c>
      <c r="CP22" s="149" t="s">
        <v>156</v>
      </c>
      <c r="CQ22" s="409" t="s">
        <v>233</v>
      </c>
      <c r="CR22" s="43" t="s">
        <v>52</v>
      </c>
      <c r="CS22" s="43">
        <v>15</v>
      </c>
      <c r="CT22" s="43"/>
      <c r="CU22" s="138">
        <v>12</v>
      </c>
      <c r="CV22" s="43">
        <v>8</v>
      </c>
      <c r="CW22" s="43">
        <v>21</v>
      </c>
      <c r="CX22" s="138">
        <v>26</v>
      </c>
      <c r="CY22" s="43">
        <v>16</v>
      </c>
      <c r="CZ22" s="43"/>
      <c r="DA22" s="138">
        <v>10</v>
      </c>
      <c r="DB22" s="43">
        <v>9</v>
      </c>
      <c r="DC22" s="43">
        <v>8</v>
      </c>
      <c r="DD22" s="138"/>
      <c r="DE22" s="117">
        <f t="shared" si="2"/>
        <v>48</v>
      </c>
      <c r="DF22" s="464">
        <f t="shared" si="3"/>
        <v>56</v>
      </c>
      <c r="DG22" s="49" t="str">
        <f t="shared" si="4"/>
        <v>15 SHCHERBAN</v>
      </c>
      <c r="DH22" s="465">
        <v>1</v>
      </c>
      <c r="DI22" s="465"/>
      <c r="DJ22" s="465"/>
      <c r="DK22" s="465">
        <v>2</v>
      </c>
      <c r="DL22" s="465"/>
      <c r="DM22" s="465"/>
      <c r="DN22" s="465"/>
      <c r="DO22" s="465"/>
      <c r="DP22" s="465">
        <v>5</v>
      </c>
      <c r="DQ22" s="465"/>
      <c r="DR22" s="465"/>
      <c r="DS22" s="465"/>
      <c r="DT22" s="465"/>
      <c r="DU22" s="465"/>
      <c r="DV22" s="465"/>
      <c r="DW22" s="465"/>
      <c r="DX22" s="465"/>
      <c r="DY22" s="465"/>
      <c r="DZ22" s="49">
        <f t="shared" si="5"/>
        <v>8</v>
      </c>
      <c r="EA22" s="49">
        <f t="shared" si="6"/>
        <v>56</v>
      </c>
      <c r="EB22" s="466">
        <v>12</v>
      </c>
      <c r="EC22" s="466">
        <v>27</v>
      </c>
      <c r="ED22" s="466">
        <v>3</v>
      </c>
    </row>
    <row r="23" spans="1:134" s="49" customFormat="1" ht="15.95" customHeight="1">
      <c r="A23" s="45"/>
      <c r="B23" s="60">
        <v>32</v>
      </c>
      <c r="C23" s="61" t="s">
        <v>449</v>
      </c>
      <c r="D23" s="148" t="s">
        <v>448</v>
      </c>
      <c r="E23" s="149" t="s">
        <v>447</v>
      </c>
      <c r="F23" s="149" t="s">
        <v>558</v>
      </c>
      <c r="G23" s="409" t="s">
        <v>445</v>
      </c>
      <c r="H23" s="43" t="s">
        <v>609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17"/>
      <c r="W23" s="45">
        <v>13</v>
      </c>
      <c r="X23" s="60">
        <v>14</v>
      </c>
      <c r="Y23" s="61">
        <v>10009166581</v>
      </c>
      <c r="Z23" s="148" t="s">
        <v>596</v>
      </c>
      <c r="AA23" s="149" t="s">
        <v>466</v>
      </c>
      <c r="AB23" s="149" t="s">
        <v>156</v>
      </c>
      <c r="AC23" s="409" t="s">
        <v>233</v>
      </c>
      <c r="AD23" s="43" t="s">
        <v>52</v>
      </c>
      <c r="AE23" s="43">
        <v>13</v>
      </c>
      <c r="AF23" s="43"/>
      <c r="AG23" s="43">
        <v>16</v>
      </c>
      <c r="AH23" s="43"/>
      <c r="AI23" s="43"/>
      <c r="AJ23" s="43"/>
      <c r="AK23" s="43"/>
      <c r="AL23" s="43"/>
      <c r="AM23" s="43"/>
      <c r="AN23" s="43"/>
      <c r="AO23" s="43"/>
      <c r="AP23" s="43"/>
      <c r="AQ23" s="117">
        <f t="shared" si="0"/>
        <v>16</v>
      </c>
      <c r="AS23" s="45">
        <v>13</v>
      </c>
      <c r="AT23" s="60">
        <v>38</v>
      </c>
      <c r="AU23" s="61">
        <v>10002279985</v>
      </c>
      <c r="AV23" s="148" t="s">
        <v>444</v>
      </c>
      <c r="AW23" s="149" t="s">
        <v>190</v>
      </c>
      <c r="AX23" s="149" t="s">
        <v>595</v>
      </c>
      <c r="AY23" s="409" t="s">
        <v>434</v>
      </c>
      <c r="AZ23" s="43" t="s">
        <v>609</v>
      </c>
      <c r="BA23" s="43">
        <v>16</v>
      </c>
      <c r="BB23" s="43"/>
      <c r="BC23" s="138">
        <v>10</v>
      </c>
      <c r="BD23" s="43">
        <v>11</v>
      </c>
      <c r="BE23" s="43">
        <v>20</v>
      </c>
      <c r="BF23" s="138">
        <v>20</v>
      </c>
      <c r="BG23" s="43"/>
      <c r="BH23" s="43"/>
      <c r="BI23" s="138"/>
      <c r="BJ23" s="43"/>
      <c r="BK23" s="43"/>
      <c r="BL23" s="138"/>
      <c r="BM23" s="117">
        <f t="shared" si="1"/>
        <v>30</v>
      </c>
      <c r="BO23" s="45">
        <v>13</v>
      </c>
      <c r="BP23" s="60">
        <v>38</v>
      </c>
      <c r="BQ23" s="61">
        <v>10002279985</v>
      </c>
      <c r="BR23" s="148" t="s">
        <v>444</v>
      </c>
      <c r="BS23" s="149" t="s">
        <v>190</v>
      </c>
      <c r="BT23" s="149" t="s">
        <v>595</v>
      </c>
      <c r="BU23" s="409" t="s">
        <v>434</v>
      </c>
      <c r="BV23" s="43" t="s">
        <v>609</v>
      </c>
      <c r="BW23" s="43">
        <v>16</v>
      </c>
      <c r="BX23" s="43"/>
      <c r="BY23" s="138">
        <v>10</v>
      </c>
      <c r="BZ23" s="43">
        <v>11</v>
      </c>
      <c r="CA23" s="43">
        <v>20</v>
      </c>
      <c r="CB23" s="138">
        <v>20</v>
      </c>
      <c r="CC23" s="43">
        <v>13</v>
      </c>
      <c r="CD23" s="43"/>
      <c r="CE23" s="138">
        <v>16</v>
      </c>
      <c r="CF23" s="43"/>
      <c r="CG23" s="43"/>
      <c r="CH23" s="138"/>
      <c r="CI23" s="117">
        <v>46</v>
      </c>
      <c r="CK23" s="45">
        <v>13</v>
      </c>
      <c r="CL23" s="60">
        <v>27</v>
      </c>
      <c r="CM23" s="61">
        <v>10004709938</v>
      </c>
      <c r="CN23" s="148" t="s">
        <v>454</v>
      </c>
      <c r="CO23" s="149" t="s">
        <v>599</v>
      </c>
      <c r="CP23" s="149" t="s">
        <v>598</v>
      </c>
      <c r="CQ23" s="409" t="s">
        <v>91</v>
      </c>
      <c r="CR23" s="43" t="s">
        <v>609</v>
      </c>
      <c r="CS23" s="43">
        <v>19</v>
      </c>
      <c r="CT23" s="43"/>
      <c r="CU23" s="138">
        <v>4</v>
      </c>
      <c r="CV23" s="43">
        <v>16</v>
      </c>
      <c r="CW23" s="43">
        <v>1</v>
      </c>
      <c r="CX23" s="138">
        <v>10</v>
      </c>
      <c r="CY23" s="43">
        <v>8</v>
      </c>
      <c r="CZ23" s="43"/>
      <c r="DA23" s="138">
        <v>26</v>
      </c>
      <c r="DB23" s="43">
        <v>12</v>
      </c>
      <c r="DC23" s="43">
        <v>3</v>
      </c>
      <c r="DD23" s="138"/>
      <c r="DE23" s="117">
        <f t="shared" si="2"/>
        <v>40</v>
      </c>
      <c r="DF23" s="464">
        <f t="shared" si="3"/>
        <v>43</v>
      </c>
      <c r="DG23" s="49" t="str">
        <f t="shared" si="4"/>
        <v>27 BUTTAZZONI</v>
      </c>
      <c r="DH23" s="465"/>
      <c r="DI23" s="465"/>
      <c r="DJ23" s="465"/>
      <c r="DK23" s="465"/>
      <c r="DL23" s="465"/>
      <c r="DM23" s="465">
        <v>1</v>
      </c>
      <c r="DN23" s="465"/>
      <c r="DO23" s="465"/>
      <c r="DP23" s="465"/>
      <c r="DQ23" s="465"/>
      <c r="DR23" s="465"/>
      <c r="DS23" s="465">
        <v>2</v>
      </c>
      <c r="DT23" s="465"/>
      <c r="DU23" s="465"/>
      <c r="DV23" s="465"/>
      <c r="DW23" s="465"/>
      <c r="DX23" s="465"/>
      <c r="DY23" s="465"/>
      <c r="DZ23" s="49">
        <f t="shared" si="5"/>
        <v>3</v>
      </c>
      <c r="EA23" s="49">
        <f t="shared" si="6"/>
        <v>43</v>
      </c>
      <c r="EB23" s="466">
        <v>13</v>
      </c>
      <c r="EC23" s="466">
        <v>39</v>
      </c>
      <c r="ED23" s="466">
        <v>-16</v>
      </c>
    </row>
    <row r="24" spans="1:134" s="49" customFormat="1" ht="15.95" customHeight="1">
      <c r="A24" s="45"/>
      <c r="B24" s="60">
        <v>37</v>
      </c>
      <c r="C24" s="61">
        <v>10003093604</v>
      </c>
      <c r="D24" s="148" t="s">
        <v>350</v>
      </c>
      <c r="E24" s="149" t="s">
        <v>194</v>
      </c>
      <c r="F24" s="149" t="s">
        <v>595</v>
      </c>
      <c r="G24" s="409" t="s">
        <v>434</v>
      </c>
      <c r="H24" s="43" t="s">
        <v>609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17"/>
      <c r="W24" s="45">
        <v>14</v>
      </c>
      <c r="X24" s="60">
        <v>57</v>
      </c>
      <c r="Y24" s="61">
        <v>10006499283</v>
      </c>
      <c r="Z24" s="148" t="s">
        <v>602</v>
      </c>
      <c r="AA24" s="149" t="s">
        <v>425</v>
      </c>
      <c r="AB24" s="149" t="s">
        <v>595</v>
      </c>
      <c r="AC24" s="409" t="s">
        <v>422</v>
      </c>
      <c r="AD24" s="43" t="s">
        <v>609</v>
      </c>
      <c r="AE24" s="43">
        <v>14</v>
      </c>
      <c r="AF24" s="43"/>
      <c r="AG24" s="43">
        <v>14</v>
      </c>
      <c r="AH24" s="43"/>
      <c r="AI24" s="43"/>
      <c r="AJ24" s="43"/>
      <c r="AK24" s="43"/>
      <c r="AL24" s="43"/>
      <c r="AM24" s="43"/>
      <c r="AN24" s="43"/>
      <c r="AO24" s="43"/>
      <c r="AP24" s="43"/>
      <c r="AQ24" s="117">
        <f t="shared" si="0"/>
        <v>14</v>
      </c>
      <c r="AS24" s="45">
        <v>14</v>
      </c>
      <c r="AT24" s="60">
        <v>57</v>
      </c>
      <c r="AU24" s="61">
        <v>10006499283</v>
      </c>
      <c r="AV24" s="148" t="s">
        <v>602</v>
      </c>
      <c r="AW24" s="149" t="s">
        <v>425</v>
      </c>
      <c r="AX24" s="149" t="s">
        <v>595</v>
      </c>
      <c r="AY24" s="409" t="s">
        <v>422</v>
      </c>
      <c r="AZ24" s="43" t="s">
        <v>609</v>
      </c>
      <c r="BA24" s="43">
        <v>14</v>
      </c>
      <c r="BB24" s="43"/>
      <c r="BC24" s="138">
        <v>14</v>
      </c>
      <c r="BD24" s="43">
        <v>15</v>
      </c>
      <c r="BE24" s="43">
        <v>1</v>
      </c>
      <c r="BF24" s="138">
        <v>12</v>
      </c>
      <c r="BG24" s="43"/>
      <c r="BH24" s="43"/>
      <c r="BI24" s="138"/>
      <c r="BJ24" s="43"/>
      <c r="BK24" s="43"/>
      <c r="BL24" s="138"/>
      <c r="BM24" s="117">
        <f t="shared" si="1"/>
        <v>26</v>
      </c>
      <c r="BO24" s="45">
        <v>14</v>
      </c>
      <c r="BP24" s="60">
        <v>5</v>
      </c>
      <c r="BQ24" s="61">
        <v>10010605720</v>
      </c>
      <c r="BR24" s="148" t="s">
        <v>469</v>
      </c>
      <c r="BS24" s="149" t="s">
        <v>190</v>
      </c>
      <c r="BT24" s="149" t="s">
        <v>595</v>
      </c>
      <c r="BU24" s="409" t="s">
        <v>604</v>
      </c>
      <c r="BV24" s="43" t="s">
        <v>52</v>
      </c>
      <c r="BW24" s="43">
        <v>10</v>
      </c>
      <c r="BX24" s="43"/>
      <c r="BY24" s="138">
        <v>22</v>
      </c>
      <c r="BZ24" s="43">
        <v>22</v>
      </c>
      <c r="CA24" s="43"/>
      <c r="CB24" s="138">
        <v>1</v>
      </c>
      <c r="CC24" s="43">
        <v>11</v>
      </c>
      <c r="CD24" s="43"/>
      <c r="CE24" s="138">
        <v>20</v>
      </c>
      <c r="CF24" s="43"/>
      <c r="CG24" s="43"/>
      <c r="CH24" s="138"/>
      <c r="CI24" s="117">
        <v>43</v>
      </c>
      <c r="CK24" s="45">
        <v>14</v>
      </c>
      <c r="CL24" s="60">
        <v>3</v>
      </c>
      <c r="CM24" s="61">
        <v>10008993193</v>
      </c>
      <c r="CN24" s="148" t="s">
        <v>473</v>
      </c>
      <c r="CO24" s="149" t="s">
        <v>472</v>
      </c>
      <c r="CP24" s="149" t="s">
        <v>595</v>
      </c>
      <c r="CQ24" s="409" t="s">
        <v>604</v>
      </c>
      <c r="CR24" s="43" t="s">
        <v>52</v>
      </c>
      <c r="CS24" s="43">
        <v>12</v>
      </c>
      <c r="CT24" s="43"/>
      <c r="CU24" s="138">
        <v>18</v>
      </c>
      <c r="CV24" s="43">
        <v>18</v>
      </c>
      <c r="CW24" s="43"/>
      <c r="CX24" s="138">
        <v>6</v>
      </c>
      <c r="CY24" s="43">
        <v>5</v>
      </c>
      <c r="CZ24" s="43"/>
      <c r="DA24" s="138">
        <v>32</v>
      </c>
      <c r="DB24" s="43">
        <v>18</v>
      </c>
      <c r="DC24" s="43">
        <v>-20</v>
      </c>
      <c r="DD24" s="138"/>
      <c r="DE24" s="117">
        <f t="shared" si="2"/>
        <v>56</v>
      </c>
      <c r="DF24" s="464">
        <f t="shared" si="3"/>
        <v>36</v>
      </c>
      <c r="DG24" s="49" t="str">
        <f t="shared" si="4"/>
        <v>3 LICHNOVSKÝ</v>
      </c>
      <c r="DH24" s="465"/>
      <c r="DI24" s="465"/>
      <c r="DJ24" s="465"/>
      <c r="DK24" s="465"/>
      <c r="DL24" s="465"/>
      <c r="DM24" s="465"/>
      <c r="DN24" s="465"/>
      <c r="DO24" s="465"/>
      <c r="DP24" s="465"/>
      <c r="DQ24" s="465"/>
      <c r="DR24" s="465"/>
      <c r="DS24" s="465"/>
      <c r="DT24" s="465"/>
      <c r="DU24" s="465"/>
      <c r="DV24" s="465"/>
      <c r="DW24" s="465"/>
      <c r="DX24" s="465"/>
      <c r="DY24" s="465">
        <v>-20</v>
      </c>
      <c r="DZ24" s="49">
        <f t="shared" si="5"/>
        <v>-20</v>
      </c>
      <c r="EA24" s="49">
        <f t="shared" si="6"/>
        <v>36</v>
      </c>
      <c r="EB24" s="466">
        <v>14</v>
      </c>
      <c r="EC24" s="466">
        <v>57</v>
      </c>
      <c r="ED24" s="466">
        <v>-17</v>
      </c>
    </row>
    <row r="25" spans="1:134" s="49" customFormat="1" ht="15.95" customHeight="1">
      <c r="A25" s="45"/>
      <c r="B25" s="60">
        <v>38</v>
      </c>
      <c r="C25" s="61">
        <v>10002279985</v>
      </c>
      <c r="D25" s="148" t="s">
        <v>444</v>
      </c>
      <c r="E25" s="149" t="s">
        <v>190</v>
      </c>
      <c r="F25" s="149" t="s">
        <v>595</v>
      </c>
      <c r="G25" s="409" t="s">
        <v>434</v>
      </c>
      <c r="H25" s="43" t="s">
        <v>609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17"/>
      <c r="W25" s="45">
        <v>15</v>
      </c>
      <c r="X25" s="60">
        <v>15</v>
      </c>
      <c r="Y25" s="61" t="s">
        <v>465</v>
      </c>
      <c r="Z25" s="148" t="s">
        <v>464</v>
      </c>
      <c r="AA25" s="149" t="s">
        <v>463</v>
      </c>
      <c r="AB25" s="149" t="s">
        <v>156</v>
      </c>
      <c r="AC25" s="409" t="s">
        <v>233</v>
      </c>
      <c r="AD25" s="43" t="s">
        <v>52</v>
      </c>
      <c r="AE25" s="43">
        <v>15</v>
      </c>
      <c r="AF25" s="43"/>
      <c r="AG25" s="43">
        <v>12</v>
      </c>
      <c r="AH25" s="43"/>
      <c r="AI25" s="43"/>
      <c r="AJ25" s="43"/>
      <c r="AK25" s="43"/>
      <c r="AL25" s="43"/>
      <c r="AM25" s="43"/>
      <c r="AN25" s="43"/>
      <c r="AO25" s="43"/>
      <c r="AP25" s="43"/>
      <c r="AQ25" s="117">
        <f t="shared" si="0"/>
        <v>12</v>
      </c>
      <c r="AS25" s="45">
        <v>15</v>
      </c>
      <c r="AT25" s="60">
        <v>3</v>
      </c>
      <c r="AU25" s="61">
        <v>10008993193</v>
      </c>
      <c r="AV25" s="148" t="s">
        <v>473</v>
      </c>
      <c r="AW25" s="149" t="s">
        <v>472</v>
      </c>
      <c r="AX25" s="149" t="s">
        <v>595</v>
      </c>
      <c r="AY25" s="409" t="s">
        <v>604</v>
      </c>
      <c r="AZ25" s="43" t="s">
        <v>52</v>
      </c>
      <c r="BA25" s="43">
        <v>12</v>
      </c>
      <c r="BB25" s="43"/>
      <c r="BC25" s="138">
        <v>18</v>
      </c>
      <c r="BD25" s="43">
        <v>18</v>
      </c>
      <c r="BE25" s="43"/>
      <c r="BF25" s="138">
        <v>6</v>
      </c>
      <c r="BG25" s="43"/>
      <c r="BH25" s="43"/>
      <c r="BI25" s="138"/>
      <c r="BJ25" s="43"/>
      <c r="BK25" s="43"/>
      <c r="BL25" s="138"/>
      <c r="BM25" s="117">
        <f t="shared" si="1"/>
        <v>24</v>
      </c>
      <c r="BO25" s="45">
        <v>15</v>
      </c>
      <c r="BP25" s="60">
        <v>14</v>
      </c>
      <c r="BQ25" s="61">
        <v>10009166581</v>
      </c>
      <c r="BR25" s="148" t="s">
        <v>596</v>
      </c>
      <c r="BS25" s="149" t="s">
        <v>466</v>
      </c>
      <c r="BT25" s="149" t="s">
        <v>156</v>
      </c>
      <c r="BU25" s="409" t="s">
        <v>233</v>
      </c>
      <c r="BV25" s="43" t="s">
        <v>52</v>
      </c>
      <c r="BW25" s="43">
        <v>13</v>
      </c>
      <c r="BX25" s="43"/>
      <c r="BY25" s="138">
        <v>16</v>
      </c>
      <c r="BZ25" s="43">
        <v>19</v>
      </c>
      <c r="CA25" s="43"/>
      <c r="CB25" s="138">
        <v>4</v>
      </c>
      <c r="CC25" s="43">
        <v>10</v>
      </c>
      <c r="CD25" s="43"/>
      <c r="CE25" s="138">
        <v>22</v>
      </c>
      <c r="CF25" s="43"/>
      <c r="CG25" s="43"/>
      <c r="CH25" s="138"/>
      <c r="CI25" s="117">
        <v>42</v>
      </c>
      <c r="CK25" s="45">
        <v>15</v>
      </c>
      <c r="CL25" s="60">
        <v>38</v>
      </c>
      <c r="CM25" s="61">
        <v>10002279985</v>
      </c>
      <c r="CN25" s="148" t="s">
        <v>444</v>
      </c>
      <c r="CO25" s="149" t="s">
        <v>190</v>
      </c>
      <c r="CP25" s="149" t="s">
        <v>595</v>
      </c>
      <c r="CQ25" s="409" t="s">
        <v>434</v>
      </c>
      <c r="CR25" s="43" t="s">
        <v>609</v>
      </c>
      <c r="CS25" s="43">
        <v>16</v>
      </c>
      <c r="CT25" s="43"/>
      <c r="CU25" s="138">
        <v>10</v>
      </c>
      <c r="CV25" s="43">
        <v>11</v>
      </c>
      <c r="CW25" s="43">
        <v>20</v>
      </c>
      <c r="CX25" s="138">
        <v>20</v>
      </c>
      <c r="CY25" s="43">
        <v>13</v>
      </c>
      <c r="CZ25" s="43"/>
      <c r="DA25" s="138">
        <v>16</v>
      </c>
      <c r="DB25" s="43">
        <v>20</v>
      </c>
      <c r="DC25" s="43">
        <v>-20</v>
      </c>
      <c r="DD25" s="138"/>
      <c r="DE25" s="117">
        <f t="shared" si="2"/>
        <v>46</v>
      </c>
      <c r="DF25" s="464">
        <f t="shared" si="3"/>
        <v>26</v>
      </c>
      <c r="DG25" s="49" t="str">
        <f t="shared" si="4"/>
        <v>38 BLÁHA</v>
      </c>
      <c r="DH25" s="465"/>
      <c r="DI25" s="465"/>
      <c r="DJ25" s="465"/>
      <c r="DK25" s="465"/>
      <c r="DL25" s="465"/>
      <c r="DM25" s="465"/>
      <c r="DN25" s="465"/>
      <c r="DO25" s="465"/>
      <c r="DP25" s="465"/>
      <c r="DQ25" s="465"/>
      <c r="DR25" s="465"/>
      <c r="DS25" s="465"/>
      <c r="DT25" s="465"/>
      <c r="DU25" s="465"/>
      <c r="DV25" s="465"/>
      <c r="DW25" s="465"/>
      <c r="DX25" s="465"/>
      <c r="DY25" s="465">
        <v>-20</v>
      </c>
      <c r="DZ25" s="49">
        <f t="shared" si="5"/>
        <v>-20</v>
      </c>
      <c r="EA25" s="49">
        <f t="shared" si="6"/>
        <v>26</v>
      </c>
      <c r="EB25" s="466">
        <v>15</v>
      </c>
      <c r="EC25" s="466">
        <v>43</v>
      </c>
      <c r="ED25" s="466">
        <v>-17</v>
      </c>
    </row>
    <row r="26" spans="1:134" s="49" customFormat="1" ht="15.95" customHeight="1">
      <c r="A26" s="45"/>
      <c r="B26" s="60">
        <v>39</v>
      </c>
      <c r="C26" s="61">
        <v>10007503437</v>
      </c>
      <c r="D26" s="148" t="s">
        <v>443</v>
      </c>
      <c r="E26" s="149" t="s">
        <v>442</v>
      </c>
      <c r="F26" s="149" t="s">
        <v>595</v>
      </c>
      <c r="G26" s="409" t="s">
        <v>434</v>
      </c>
      <c r="H26" s="43" t="s">
        <v>609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117"/>
      <c r="W26" s="45">
        <v>16</v>
      </c>
      <c r="X26" s="60">
        <v>38</v>
      </c>
      <c r="Y26" s="61">
        <v>10002279985</v>
      </c>
      <c r="Z26" s="148" t="s">
        <v>444</v>
      </c>
      <c r="AA26" s="149" t="s">
        <v>190</v>
      </c>
      <c r="AB26" s="149" t="s">
        <v>595</v>
      </c>
      <c r="AC26" s="409" t="s">
        <v>434</v>
      </c>
      <c r="AD26" s="43" t="s">
        <v>609</v>
      </c>
      <c r="AE26" s="43">
        <v>16</v>
      </c>
      <c r="AF26" s="43"/>
      <c r="AG26" s="43">
        <v>10</v>
      </c>
      <c r="AH26" s="43"/>
      <c r="AI26" s="43"/>
      <c r="AJ26" s="43"/>
      <c r="AK26" s="43"/>
      <c r="AL26" s="43"/>
      <c r="AM26" s="43"/>
      <c r="AN26" s="43"/>
      <c r="AO26" s="43"/>
      <c r="AP26" s="43"/>
      <c r="AQ26" s="117">
        <f t="shared" si="0"/>
        <v>10</v>
      </c>
      <c r="AS26" s="45">
        <v>16</v>
      </c>
      <c r="AT26" s="60">
        <v>5</v>
      </c>
      <c r="AU26" s="61">
        <v>10010605720</v>
      </c>
      <c r="AV26" s="148" t="s">
        <v>469</v>
      </c>
      <c r="AW26" s="149" t="s">
        <v>190</v>
      </c>
      <c r="AX26" s="149" t="s">
        <v>595</v>
      </c>
      <c r="AY26" s="409" t="s">
        <v>604</v>
      </c>
      <c r="AZ26" s="43" t="s">
        <v>52</v>
      </c>
      <c r="BA26" s="43">
        <v>10</v>
      </c>
      <c r="BB26" s="43"/>
      <c r="BC26" s="138">
        <v>22</v>
      </c>
      <c r="BD26" s="43">
        <v>22</v>
      </c>
      <c r="BE26" s="43"/>
      <c r="BF26" s="138">
        <v>1</v>
      </c>
      <c r="BG26" s="43"/>
      <c r="BH26" s="43"/>
      <c r="BI26" s="138"/>
      <c r="BJ26" s="43"/>
      <c r="BK26" s="43"/>
      <c r="BL26" s="138"/>
      <c r="BM26" s="117">
        <f t="shared" si="1"/>
        <v>23</v>
      </c>
      <c r="BO26" s="45">
        <v>16</v>
      </c>
      <c r="BP26" s="60">
        <v>2</v>
      </c>
      <c r="BQ26" s="61">
        <v>10006903552</v>
      </c>
      <c r="BR26" s="148" t="s">
        <v>475</v>
      </c>
      <c r="BS26" s="149" t="s">
        <v>474</v>
      </c>
      <c r="BT26" s="149" t="s">
        <v>594</v>
      </c>
      <c r="BU26" s="409" t="s">
        <v>604</v>
      </c>
      <c r="BV26" s="43" t="s">
        <v>609</v>
      </c>
      <c r="BW26" s="43">
        <v>18</v>
      </c>
      <c r="BX26" s="43"/>
      <c r="BY26" s="138">
        <v>6</v>
      </c>
      <c r="BZ26" s="43">
        <v>9</v>
      </c>
      <c r="CA26" s="43">
        <v>20</v>
      </c>
      <c r="CB26" s="138">
        <v>24</v>
      </c>
      <c r="CC26" s="43">
        <v>15</v>
      </c>
      <c r="CD26" s="43"/>
      <c r="CE26" s="138">
        <v>12</v>
      </c>
      <c r="CF26" s="43"/>
      <c r="CG26" s="43"/>
      <c r="CH26" s="138"/>
      <c r="CI26" s="117">
        <v>42</v>
      </c>
      <c r="CK26" s="45">
        <v>16</v>
      </c>
      <c r="CL26" s="60">
        <v>5</v>
      </c>
      <c r="CM26" s="61">
        <v>10010605720</v>
      </c>
      <c r="CN26" s="148" t="s">
        <v>469</v>
      </c>
      <c r="CO26" s="149" t="s">
        <v>190</v>
      </c>
      <c r="CP26" s="149" t="s">
        <v>595</v>
      </c>
      <c r="CQ26" s="409" t="s">
        <v>604</v>
      </c>
      <c r="CR26" s="43" t="s">
        <v>52</v>
      </c>
      <c r="CS26" s="43">
        <v>10</v>
      </c>
      <c r="CT26" s="43"/>
      <c r="CU26" s="138">
        <v>22</v>
      </c>
      <c r="CV26" s="43">
        <v>22</v>
      </c>
      <c r="CW26" s="43"/>
      <c r="CX26" s="138">
        <v>1</v>
      </c>
      <c r="CY26" s="43">
        <v>11</v>
      </c>
      <c r="CZ26" s="43"/>
      <c r="DA26" s="138">
        <v>20</v>
      </c>
      <c r="DB26" s="43">
        <v>17</v>
      </c>
      <c r="DC26" s="43">
        <v>-20</v>
      </c>
      <c r="DD26" s="138"/>
      <c r="DE26" s="117">
        <f t="shared" si="2"/>
        <v>43</v>
      </c>
      <c r="DF26" s="464">
        <f t="shared" si="3"/>
        <v>23</v>
      </c>
      <c r="DG26" s="49" t="str">
        <f t="shared" si="4"/>
        <v>5 SPUDIL</v>
      </c>
      <c r="DH26" s="465"/>
      <c r="DI26" s="465"/>
      <c r="DJ26" s="465"/>
      <c r="DK26" s="465"/>
      <c r="DL26" s="465"/>
      <c r="DM26" s="465"/>
      <c r="DN26" s="465"/>
      <c r="DO26" s="465"/>
      <c r="DP26" s="465"/>
      <c r="DQ26" s="465"/>
      <c r="DR26" s="465"/>
      <c r="DS26" s="465"/>
      <c r="DT26" s="465"/>
      <c r="DU26" s="465"/>
      <c r="DV26" s="465"/>
      <c r="DW26" s="465"/>
      <c r="DX26" s="465"/>
      <c r="DY26" s="465">
        <v>-20</v>
      </c>
      <c r="DZ26" s="49">
        <f t="shared" si="5"/>
        <v>-20</v>
      </c>
      <c r="EA26" s="49">
        <f t="shared" si="6"/>
        <v>23</v>
      </c>
      <c r="EB26" s="466">
        <v>16</v>
      </c>
      <c r="EC26" s="466">
        <v>56</v>
      </c>
      <c r="ED26" s="466">
        <v>-18</v>
      </c>
    </row>
    <row r="27" spans="1:134" s="49" customFormat="1" ht="15.95" customHeight="1">
      <c r="A27" s="45"/>
      <c r="B27" s="60">
        <v>43</v>
      </c>
      <c r="C27" s="61">
        <v>10008988648</v>
      </c>
      <c r="D27" s="148" t="s">
        <v>437</v>
      </c>
      <c r="E27" s="149" t="s">
        <v>436</v>
      </c>
      <c r="F27" s="149" t="s">
        <v>595</v>
      </c>
      <c r="G27" s="409" t="s">
        <v>434</v>
      </c>
      <c r="H27" s="43" t="s">
        <v>52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117"/>
      <c r="W27" s="45">
        <v>17</v>
      </c>
      <c r="X27" s="60">
        <v>4</v>
      </c>
      <c r="Y27" s="61">
        <v>10010747883</v>
      </c>
      <c r="Z27" s="148" t="s">
        <v>471</v>
      </c>
      <c r="AA27" s="149" t="s">
        <v>470</v>
      </c>
      <c r="AB27" s="149" t="s">
        <v>595</v>
      </c>
      <c r="AC27" s="409" t="s">
        <v>604</v>
      </c>
      <c r="AD27" s="43" t="s">
        <v>52</v>
      </c>
      <c r="AE27" s="43">
        <v>17</v>
      </c>
      <c r="AF27" s="43"/>
      <c r="AG27" s="43">
        <v>8</v>
      </c>
      <c r="AH27" s="43"/>
      <c r="AI27" s="43"/>
      <c r="AJ27" s="43"/>
      <c r="AK27" s="43"/>
      <c r="AL27" s="43"/>
      <c r="AM27" s="43"/>
      <c r="AN27" s="43"/>
      <c r="AO27" s="43"/>
      <c r="AP27" s="43"/>
      <c r="AQ27" s="117">
        <f t="shared" si="0"/>
        <v>8</v>
      </c>
      <c r="AS27" s="45">
        <v>17</v>
      </c>
      <c r="AT27" s="60">
        <v>14</v>
      </c>
      <c r="AU27" s="61">
        <v>10009166581</v>
      </c>
      <c r="AV27" s="148" t="s">
        <v>596</v>
      </c>
      <c r="AW27" s="149" t="s">
        <v>466</v>
      </c>
      <c r="AX27" s="149" t="s">
        <v>156</v>
      </c>
      <c r="AY27" s="409" t="s">
        <v>233</v>
      </c>
      <c r="AZ27" s="43" t="s">
        <v>52</v>
      </c>
      <c r="BA27" s="43">
        <v>13</v>
      </c>
      <c r="BB27" s="43"/>
      <c r="BC27" s="138">
        <v>16</v>
      </c>
      <c r="BD27" s="43">
        <v>19</v>
      </c>
      <c r="BE27" s="43"/>
      <c r="BF27" s="138">
        <v>4</v>
      </c>
      <c r="BG27" s="43"/>
      <c r="BH27" s="43"/>
      <c r="BI27" s="138"/>
      <c r="BJ27" s="43"/>
      <c r="BK27" s="43"/>
      <c r="BL27" s="138"/>
      <c r="BM27" s="117">
        <f t="shared" si="1"/>
        <v>20</v>
      </c>
      <c r="BO27" s="45">
        <v>17</v>
      </c>
      <c r="BP27" s="60">
        <v>27</v>
      </c>
      <c r="BQ27" s="61">
        <v>10004709938</v>
      </c>
      <c r="BR27" s="148" t="s">
        <v>454</v>
      </c>
      <c r="BS27" s="149" t="s">
        <v>599</v>
      </c>
      <c r="BT27" s="149" t="s">
        <v>598</v>
      </c>
      <c r="BU27" s="409" t="s">
        <v>91</v>
      </c>
      <c r="BV27" s="43" t="s">
        <v>609</v>
      </c>
      <c r="BW27" s="43">
        <v>19</v>
      </c>
      <c r="BX27" s="43"/>
      <c r="BY27" s="138">
        <v>4</v>
      </c>
      <c r="BZ27" s="43">
        <v>16</v>
      </c>
      <c r="CA27" s="43">
        <v>1</v>
      </c>
      <c r="CB27" s="138">
        <v>10</v>
      </c>
      <c r="CC27" s="43">
        <v>8</v>
      </c>
      <c r="CD27" s="43"/>
      <c r="CE27" s="138">
        <v>26</v>
      </c>
      <c r="CF27" s="43"/>
      <c r="CG27" s="43"/>
      <c r="CH27" s="138"/>
      <c r="CI27" s="117">
        <v>40</v>
      </c>
      <c r="CK27" s="45">
        <v>17</v>
      </c>
      <c r="CL27" s="60">
        <v>14</v>
      </c>
      <c r="CM27" s="61">
        <v>10009166581</v>
      </c>
      <c r="CN27" s="148" t="s">
        <v>596</v>
      </c>
      <c r="CO27" s="149" t="s">
        <v>466</v>
      </c>
      <c r="CP27" s="149" t="s">
        <v>156</v>
      </c>
      <c r="CQ27" s="409" t="s">
        <v>233</v>
      </c>
      <c r="CR27" s="43" t="s">
        <v>52</v>
      </c>
      <c r="CS27" s="43">
        <v>13</v>
      </c>
      <c r="CT27" s="43"/>
      <c r="CU27" s="138">
        <v>16</v>
      </c>
      <c r="CV27" s="43">
        <v>19</v>
      </c>
      <c r="CW27" s="43"/>
      <c r="CX27" s="138">
        <v>4</v>
      </c>
      <c r="CY27" s="43">
        <v>10</v>
      </c>
      <c r="CZ27" s="43"/>
      <c r="DA27" s="138">
        <v>22</v>
      </c>
      <c r="DB27" s="43">
        <v>19</v>
      </c>
      <c r="DC27" s="43">
        <v>-20</v>
      </c>
      <c r="DD27" s="138"/>
      <c r="DE27" s="117">
        <f t="shared" si="2"/>
        <v>42</v>
      </c>
      <c r="DF27" s="464">
        <f t="shared" si="3"/>
        <v>22</v>
      </c>
      <c r="DG27" s="49" t="str">
        <f t="shared" si="4"/>
        <v>14 GLADYSH</v>
      </c>
      <c r="DH27" s="465"/>
      <c r="DI27" s="465"/>
      <c r="DJ27" s="465"/>
      <c r="DK27" s="465"/>
      <c r="DL27" s="465"/>
      <c r="DM27" s="465"/>
      <c r="DN27" s="465"/>
      <c r="DO27" s="465"/>
      <c r="DP27" s="465"/>
      <c r="DQ27" s="465"/>
      <c r="DR27" s="465"/>
      <c r="DS27" s="465"/>
      <c r="DT27" s="465"/>
      <c r="DU27" s="465"/>
      <c r="DV27" s="465"/>
      <c r="DW27" s="465"/>
      <c r="DX27" s="465"/>
      <c r="DY27" s="465">
        <v>-20</v>
      </c>
      <c r="DZ27" s="49">
        <f t="shared" si="5"/>
        <v>-20</v>
      </c>
      <c r="EA27" s="49">
        <f t="shared" si="6"/>
        <v>22</v>
      </c>
      <c r="EB27" s="466">
        <v>17</v>
      </c>
      <c r="EC27" s="466">
        <v>3</v>
      </c>
      <c r="ED27" s="466">
        <v>-20</v>
      </c>
    </row>
    <row r="28" spans="1:134" s="49" customFormat="1" ht="15.95" customHeight="1">
      <c r="A28" s="45"/>
      <c r="B28" s="60">
        <v>49</v>
      </c>
      <c r="C28" s="61">
        <v>10007499191</v>
      </c>
      <c r="D28" s="148" t="s">
        <v>433</v>
      </c>
      <c r="E28" s="149" t="s">
        <v>432</v>
      </c>
      <c r="F28" s="149" t="s">
        <v>216</v>
      </c>
      <c r="G28" s="409" t="s">
        <v>623</v>
      </c>
      <c r="H28" s="43" t="s">
        <v>609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117"/>
      <c r="W28" s="45">
        <v>18</v>
      </c>
      <c r="X28" s="60">
        <v>2</v>
      </c>
      <c r="Y28" s="61">
        <v>10006903552</v>
      </c>
      <c r="Z28" s="148" t="s">
        <v>475</v>
      </c>
      <c r="AA28" s="149" t="s">
        <v>474</v>
      </c>
      <c r="AB28" s="149" t="s">
        <v>594</v>
      </c>
      <c r="AC28" s="409" t="s">
        <v>604</v>
      </c>
      <c r="AD28" s="43" t="s">
        <v>609</v>
      </c>
      <c r="AE28" s="43">
        <v>18</v>
      </c>
      <c r="AF28" s="43"/>
      <c r="AG28" s="43">
        <v>6</v>
      </c>
      <c r="AH28" s="43"/>
      <c r="AI28" s="43"/>
      <c r="AJ28" s="43"/>
      <c r="AK28" s="43"/>
      <c r="AL28" s="43"/>
      <c r="AM28" s="43"/>
      <c r="AN28" s="43"/>
      <c r="AO28" s="43"/>
      <c r="AP28" s="43"/>
      <c r="AQ28" s="117">
        <f t="shared" si="0"/>
        <v>6</v>
      </c>
      <c r="AS28" s="45">
        <v>18</v>
      </c>
      <c r="AT28" s="60">
        <v>39</v>
      </c>
      <c r="AU28" s="61">
        <v>10007503437</v>
      </c>
      <c r="AV28" s="148" t="s">
        <v>443</v>
      </c>
      <c r="AW28" s="149" t="s">
        <v>442</v>
      </c>
      <c r="AX28" s="149" t="s">
        <v>595</v>
      </c>
      <c r="AY28" s="409" t="s">
        <v>434</v>
      </c>
      <c r="AZ28" s="43" t="s">
        <v>609</v>
      </c>
      <c r="BA28" s="43">
        <v>20</v>
      </c>
      <c r="BB28" s="43"/>
      <c r="BC28" s="138">
        <v>2</v>
      </c>
      <c r="BD28" s="43">
        <v>14</v>
      </c>
      <c r="BE28" s="43">
        <v>3</v>
      </c>
      <c r="BF28" s="138">
        <v>14</v>
      </c>
      <c r="BG28" s="43"/>
      <c r="BH28" s="43"/>
      <c r="BI28" s="138"/>
      <c r="BJ28" s="43"/>
      <c r="BK28" s="43"/>
      <c r="BL28" s="138"/>
      <c r="BM28" s="117">
        <f t="shared" si="1"/>
        <v>16</v>
      </c>
      <c r="BO28" s="45">
        <v>18</v>
      </c>
      <c r="BP28" s="60">
        <v>57</v>
      </c>
      <c r="BQ28" s="61">
        <v>10006499283</v>
      </c>
      <c r="BR28" s="148" t="s">
        <v>602</v>
      </c>
      <c r="BS28" s="149" t="s">
        <v>425</v>
      </c>
      <c r="BT28" s="149" t="s">
        <v>595</v>
      </c>
      <c r="BU28" s="409" t="s">
        <v>422</v>
      </c>
      <c r="BV28" s="43" t="s">
        <v>609</v>
      </c>
      <c r="BW28" s="43">
        <v>14</v>
      </c>
      <c r="BX28" s="43"/>
      <c r="BY28" s="138">
        <v>14</v>
      </c>
      <c r="BZ28" s="43">
        <v>15</v>
      </c>
      <c r="CA28" s="43">
        <v>1</v>
      </c>
      <c r="CB28" s="138">
        <v>12</v>
      </c>
      <c r="CC28" s="43">
        <v>17</v>
      </c>
      <c r="CD28" s="43"/>
      <c r="CE28" s="138">
        <v>8</v>
      </c>
      <c r="CF28" s="43"/>
      <c r="CG28" s="43"/>
      <c r="CH28" s="138"/>
      <c r="CI28" s="117">
        <v>34</v>
      </c>
      <c r="CK28" s="45">
        <v>18</v>
      </c>
      <c r="CL28" s="60">
        <v>57</v>
      </c>
      <c r="CM28" s="61">
        <v>10006499283</v>
      </c>
      <c r="CN28" s="148" t="s">
        <v>602</v>
      </c>
      <c r="CO28" s="149" t="s">
        <v>425</v>
      </c>
      <c r="CP28" s="149" t="s">
        <v>595</v>
      </c>
      <c r="CQ28" s="409" t="s">
        <v>422</v>
      </c>
      <c r="CR28" s="43" t="s">
        <v>609</v>
      </c>
      <c r="CS28" s="43">
        <v>14</v>
      </c>
      <c r="CT28" s="43"/>
      <c r="CU28" s="138">
        <v>14</v>
      </c>
      <c r="CV28" s="43">
        <v>15</v>
      </c>
      <c r="CW28" s="43">
        <v>1</v>
      </c>
      <c r="CX28" s="138">
        <v>12</v>
      </c>
      <c r="CY28" s="43">
        <v>17</v>
      </c>
      <c r="CZ28" s="43"/>
      <c r="DA28" s="138">
        <v>8</v>
      </c>
      <c r="DB28" s="43">
        <v>15</v>
      </c>
      <c r="DC28" s="43">
        <v>-17</v>
      </c>
      <c r="DD28" s="138"/>
      <c r="DE28" s="117">
        <f t="shared" si="2"/>
        <v>34</v>
      </c>
      <c r="DF28" s="464">
        <f t="shared" si="3"/>
        <v>17</v>
      </c>
      <c r="DG28" s="49" t="str">
        <f t="shared" si="4"/>
        <v>57 VENDOLSKÝ</v>
      </c>
      <c r="DH28" s="465">
        <v>3</v>
      </c>
      <c r="DI28" s="465"/>
      <c r="DJ28" s="465"/>
      <c r="DK28" s="465"/>
      <c r="DL28" s="465"/>
      <c r="DM28" s="465"/>
      <c r="DN28" s="465"/>
      <c r="DO28" s="465"/>
      <c r="DP28" s="465"/>
      <c r="DQ28" s="465"/>
      <c r="DR28" s="465"/>
      <c r="DS28" s="465"/>
      <c r="DT28" s="465"/>
      <c r="DU28" s="465"/>
      <c r="DV28" s="465"/>
      <c r="DW28" s="465"/>
      <c r="DX28" s="465"/>
      <c r="DY28" s="465">
        <v>-20</v>
      </c>
      <c r="DZ28" s="49">
        <f t="shared" si="5"/>
        <v>-17</v>
      </c>
      <c r="EA28" s="49">
        <f t="shared" si="6"/>
        <v>17</v>
      </c>
      <c r="EB28" s="466">
        <v>18</v>
      </c>
      <c r="EC28" s="466">
        <v>38</v>
      </c>
      <c r="ED28" s="466">
        <v>-20</v>
      </c>
    </row>
    <row r="29" spans="1:134" s="49" customFormat="1" ht="15.95" customHeight="1">
      <c r="A29" s="45"/>
      <c r="B29" s="60">
        <v>50</v>
      </c>
      <c r="C29" s="61">
        <v>10050004793</v>
      </c>
      <c r="D29" s="148" t="s">
        <v>431</v>
      </c>
      <c r="E29" s="149" t="s">
        <v>430</v>
      </c>
      <c r="F29" s="149" t="s">
        <v>216</v>
      </c>
      <c r="G29" s="409" t="s">
        <v>623</v>
      </c>
      <c r="H29" s="43" t="s">
        <v>609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117"/>
      <c r="W29" s="45">
        <v>19</v>
      </c>
      <c r="X29" s="60">
        <v>27</v>
      </c>
      <c r="Y29" s="61">
        <v>10004709938</v>
      </c>
      <c r="Z29" s="148" t="s">
        <v>454</v>
      </c>
      <c r="AA29" s="149" t="s">
        <v>599</v>
      </c>
      <c r="AB29" s="149" t="s">
        <v>598</v>
      </c>
      <c r="AC29" s="409" t="s">
        <v>91</v>
      </c>
      <c r="AD29" s="43" t="s">
        <v>609</v>
      </c>
      <c r="AE29" s="43">
        <v>19</v>
      </c>
      <c r="AF29" s="43"/>
      <c r="AG29" s="43">
        <v>4</v>
      </c>
      <c r="AH29" s="43"/>
      <c r="AI29" s="43"/>
      <c r="AJ29" s="43"/>
      <c r="AK29" s="43"/>
      <c r="AL29" s="43"/>
      <c r="AM29" s="43"/>
      <c r="AN29" s="43"/>
      <c r="AO29" s="43"/>
      <c r="AP29" s="43"/>
      <c r="AQ29" s="117">
        <f t="shared" si="0"/>
        <v>4</v>
      </c>
      <c r="AS29" s="45">
        <v>19</v>
      </c>
      <c r="AT29" s="60">
        <v>27</v>
      </c>
      <c r="AU29" s="61">
        <v>10004709938</v>
      </c>
      <c r="AV29" s="148" t="s">
        <v>454</v>
      </c>
      <c r="AW29" s="149" t="s">
        <v>599</v>
      </c>
      <c r="AX29" s="149" t="s">
        <v>598</v>
      </c>
      <c r="AY29" s="409" t="s">
        <v>91</v>
      </c>
      <c r="AZ29" s="43" t="s">
        <v>609</v>
      </c>
      <c r="BA29" s="43">
        <v>19</v>
      </c>
      <c r="BB29" s="43"/>
      <c r="BC29" s="138">
        <v>4</v>
      </c>
      <c r="BD29" s="43">
        <v>16</v>
      </c>
      <c r="BE29" s="43">
        <v>1</v>
      </c>
      <c r="BF29" s="138">
        <v>10</v>
      </c>
      <c r="BG29" s="43"/>
      <c r="BH29" s="43"/>
      <c r="BI29" s="138"/>
      <c r="BJ29" s="43"/>
      <c r="BK29" s="43"/>
      <c r="BL29" s="138"/>
      <c r="BM29" s="117">
        <f t="shared" si="1"/>
        <v>14</v>
      </c>
      <c r="BO29" s="45">
        <v>19</v>
      </c>
      <c r="BP29" s="60">
        <v>39</v>
      </c>
      <c r="BQ29" s="61">
        <v>10007503437</v>
      </c>
      <c r="BR29" s="148" t="s">
        <v>443</v>
      </c>
      <c r="BS29" s="149" t="s">
        <v>442</v>
      </c>
      <c r="BT29" s="149" t="s">
        <v>595</v>
      </c>
      <c r="BU29" s="409" t="s">
        <v>434</v>
      </c>
      <c r="BV29" s="43" t="s">
        <v>609</v>
      </c>
      <c r="BW29" s="43">
        <v>20</v>
      </c>
      <c r="BX29" s="43"/>
      <c r="BY29" s="138">
        <v>2</v>
      </c>
      <c r="BZ29" s="43">
        <v>14</v>
      </c>
      <c r="CA29" s="43">
        <v>3</v>
      </c>
      <c r="CB29" s="138">
        <v>14</v>
      </c>
      <c r="CC29" s="43">
        <v>18</v>
      </c>
      <c r="CD29" s="43"/>
      <c r="CE29" s="138">
        <v>6</v>
      </c>
      <c r="CF29" s="43"/>
      <c r="CG29" s="43"/>
      <c r="CH29" s="138"/>
      <c r="CI29" s="117">
        <v>22</v>
      </c>
      <c r="CK29" s="45">
        <v>19</v>
      </c>
      <c r="CL29" s="60">
        <v>39</v>
      </c>
      <c r="CM29" s="61">
        <v>10007503437</v>
      </c>
      <c r="CN29" s="148" t="s">
        <v>443</v>
      </c>
      <c r="CO29" s="149" t="s">
        <v>442</v>
      </c>
      <c r="CP29" s="149" t="s">
        <v>595</v>
      </c>
      <c r="CQ29" s="409" t="s">
        <v>434</v>
      </c>
      <c r="CR29" s="43" t="s">
        <v>609</v>
      </c>
      <c r="CS29" s="43">
        <v>20</v>
      </c>
      <c r="CT29" s="43"/>
      <c r="CU29" s="138">
        <v>2</v>
      </c>
      <c r="CV29" s="43">
        <v>14</v>
      </c>
      <c r="CW29" s="43">
        <v>3</v>
      </c>
      <c r="CX29" s="138">
        <v>14</v>
      </c>
      <c r="CY29" s="43">
        <v>18</v>
      </c>
      <c r="CZ29" s="43"/>
      <c r="DA29" s="138">
        <v>6</v>
      </c>
      <c r="DB29" s="43">
        <v>13</v>
      </c>
      <c r="DC29" s="43">
        <v>-16</v>
      </c>
      <c r="DD29" s="138"/>
      <c r="DE29" s="117">
        <f t="shared" si="2"/>
        <v>22</v>
      </c>
      <c r="DF29" s="464">
        <f t="shared" si="3"/>
        <v>6</v>
      </c>
      <c r="DG29" s="49" t="str">
        <f t="shared" si="4"/>
        <v>39 KRAUS</v>
      </c>
      <c r="DH29" s="465">
        <v>2</v>
      </c>
      <c r="DI29" s="465">
        <v>2</v>
      </c>
      <c r="DJ29" s="465"/>
      <c r="DK29" s="465"/>
      <c r="DL29" s="465"/>
      <c r="DM29" s="465"/>
      <c r="DN29" s="465"/>
      <c r="DO29" s="465"/>
      <c r="DP29" s="465"/>
      <c r="DQ29" s="465"/>
      <c r="DR29" s="465"/>
      <c r="DS29" s="465"/>
      <c r="DT29" s="465"/>
      <c r="DU29" s="465"/>
      <c r="DV29" s="465"/>
      <c r="DW29" s="465"/>
      <c r="DX29" s="465"/>
      <c r="DY29" s="465">
        <v>-20</v>
      </c>
      <c r="DZ29" s="49">
        <f t="shared" si="5"/>
        <v>-16</v>
      </c>
      <c r="EA29" s="49">
        <f t="shared" si="6"/>
        <v>6</v>
      </c>
      <c r="EB29" s="466">
        <v>19</v>
      </c>
      <c r="EC29" s="466">
        <v>5</v>
      </c>
      <c r="ED29" s="466">
        <v>-20</v>
      </c>
    </row>
    <row r="30" spans="1:134" s="49" customFormat="1" ht="15.95" customHeight="1">
      <c r="A30" s="45"/>
      <c r="B30" s="60">
        <v>56</v>
      </c>
      <c r="C30" s="61">
        <v>10007503336</v>
      </c>
      <c r="D30" s="148" t="s">
        <v>601</v>
      </c>
      <c r="E30" s="149" t="s">
        <v>427</v>
      </c>
      <c r="F30" s="149" t="s">
        <v>595</v>
      </c>
      <c r="G30" s="409" t="s">
        <v>422</v>
      </c>
      <c r="H30" s="43" t="s">
        <v>609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117"/>
      <c r="W30" s="45">
        <v>20</v>
      </c>
      <c r="X30" s="60">
        <v>39</v>
      </c>
      <c r="Y30" s="61">
        <v>10007503437</v>
      </c>
      <c r="Z30" s="148" t="s">
        <v>443</v>
      </c>
      <c r="AA30" s="149" t="s">
        <v>442</v>
      </c>
      <c r="AB30" s="149" t="s">
        <v>595</v>
      </c>
      <c r="AC30" s="409" t="s">
        <v>434</v>
      </c>
      <c r="AD30" s="43" t="s">
        <v>609</v>
      </c>
      <c r="AE30" s="43">
        <v>20</v>
      </c>
      <c r="AF30" s="43"/>
      <c r="AG30" s="43">
        <v>2</v>
      </c>
      <c r="AH30" s="43"/>
      <c r="AI30" s="43"/>
      <c r="AJ30" s="43"/>
      <c r="AK30" s="43"/>
      <c r="AL30" s="43"/>
      <c r="AM30" s="43"/>
      <c r="AN30" s="43"/>
      <c r="AO30" s="43"/>
      <c r="AP30" s="43"/>
      <c r="AQ30" s="117">
        <f t="shared" si="0"/>
        <v>2</v>
      </c>
      <c r="AS30" s="45">
        <v>20</v>
      </c>
      <c r="AT30" s="60">
        <v>37</v>
      </c>
      <c r="AU30" s="61">
        <v>10003093604</v>
      </c>
      <c r="AV30" s="148" t="s">
        <v>350</v>
      </c>
      <c r="AW30" s="149" t="s">
        <v>194</v>
      </c>
      <c r="AX30" s="149" t="s">
        <v>595</v>
      </c>
      <c r="AY30" s="409" t="s">
        <v>434</v>
      </c>
      <c r="AZ30" s="43" t="s">
        <v>609</v>
      </c>
      <c r="BA30" s="43">
        <v>22</v>
      </c>
      <c r="BB30" s="43"/>
      <c r="BC30" s="138">
        <v>1</v>
      </c>
      <c r="BD30" s="43">
        <v>17</v>
      </c>
      <c r="BE30" s="43"/>
      <c r="BF30" s="138">
        <v>8</v>
      </c>
      <c r="BG30" s="43"/>
      <c r="BH30" s="43"/>
      <c r="BI30" s="138"/>
      <c r="BJ30" s="43"/>
      <c r="BK30" s="43"/>
      <c r="BL30" s="138"/>
      <c r="BM30" s="117">
        <f t="shared" si="1"/>
        <v>9</v>
      </c>
      <c r="BO30" s="45">
        <v>20</v>
      </c>
      <c r="BP30" s="60">
        <v>37</v>
      </c>
      <c r="BQ30" s="61">
        <v>10003093604</v>
      </c>
      <c r="BR30" s="148" t="s">
        <v>350</v>
      </c>
      <c r="BS30" s="149" t="s">
        <v>194</v>
      </c>
      <c r="BT30" s="149" t="s">
        <v>595</v>
      </c>
      <c r="BU30" s="409" t="s">
        <v>434</v>
      </c>
      <c r="BV30" s="43" t="s">
        <v>609</v>
      </c>
      <c r="BW30" s="43">
        <v>22</v>
      </c>
      <c r="BX30" s="43"/>
      <c r="BY30" s="138">
        <v>1</v>
      </c>
      <c r="BZ30" s="43">
        <v>17</v>
      </c>
      <c r="CA30" s="43"/>
      <c r="CB30" s="138">
        <v>8</v>
      </c>
      <c r="CC30" s="43">
        <v>20</v>
      </c>
      <c r="CD30" s="43"/>
      <c r="CE30" s="138">
        <v>2</v>
      </c>
      <c r="CF30" s="43"/>
      <c r="CG30" s="43"/>
      <c r="CH30" s="138"/>
      <c r="CI30" s="117">
        <v>11</v>
      </c>
      <c r="CK30" s="45">
        <v>20</v>
      </c>
      <c r="CL30" s="60">
        <v>4</v>
      </c>
      <c r="CM30" s="61">
        <v>10010747883</v>
      </c>
      <c r="CN30" s="148" t="s">
        <v>471</v>
      </c>
      <c r="CO30" s="149" t="s">
        <v>470</v>
      </c>
      <c r="CP30" s="149" t="s">
        <v>595</v>
      </c>
      <c r="CQ30" s="409" t="s">
        <v>604</v>
      </c>
      <c r="CR30" s="43" t="s">
        <v>52</v>
      </c>
      <c r="CS30" s="43">
        <v>17</v>
      </c>
      <c r="CT30" s="43"/>
      <c r="CU30" s="138">
        <v>8</v>
      </c>
      <c r="CV30" s="43">
        <v>24</v>
      </c>
      <c r="CW30" s="43"/>
      <c r="CX30" s="138">
        <v>1</v>
      </c>
      <c r="CY30" s="43">
        <v>21</v>
      </c>
      <c r="CZ30" s="43"/>
      <c r="DA30" s="138">
        <v>1</v>
      </c>
      <c r="DB30" s="43">
        <v>21</v>
      </c>
      <c r="DC30" s="43">
        <v>-20</v>
      </c>
      <c r="DD30" s="138"/>
      <c r="DE30" s="117">
        <f t="shared" si="2"/>
        <v>10</v>
      </c>
      <c r="DF30" s="464">
        <f t="shared" si="3"/>
        <v>-10</v>
      </c>
      <c r="DG30" s="49" t="str">
        <f t="shared" si="4"/>
        <v>4 ŠTIBINGR</v>
      </c>
      <c r="DH30" s="465"/>
      <c r="DI30" s="465"/>
      <c r="DJ30" s="465"/>
      <c r="DK30" s="465"/>
      <c r="DL30" s="465"/>
      <c r="DM30" s="465"/>
      <c r="DN30" s="465"/>
      <c r="DO30" s="465"/>
      <c r="DP30" s="465"/>
      <c r="DQ30" s="465"/>
      <c r="DR30" s="465"/>
      <c r="DS30" s="465"/>
      <c r="DT30" s="465"/>
      <c r="DU30" s="465"/>
      <c r="DV30" s="465"/>
      <c r="DW30" s="465"/>
      <c r="DX30" s="465"/>
      <c r="DY30" s="465">
        <v>-20</v>
      </c>
      <c r="DZ30" s="49">
        <f t="shared" si="5"/>
        <v>-20</v>
      </c>
      <c r="EA30" s="49">
        <f t="shared" si="6"/>
        <v>-10</v>
      </c>
      <c r="EB30" s="466">
        <v>20</v>
      </c>
      <c r="EC30" s="466">
        <v>14</v>
      </c>
      <c r="ED30" s="466">
        <v>-20</v>
      </c>
    </row>
    <row r="31" spans="1:134" s="49" customFormat="1" ht="15.95" customHeight="1">
      <c r="A31" s="45"/>
      <c r="B31" s="60">
        <v>57</v>
      </c>
      <c r="C31" s="61">
        <v>10006499283</v>
      </c>
      <c r="D31" s="148" t="s">
        <v>602</v>
      </c>
      <c r="E31" s="149" t="s">
        <v>425</v>
      </c>
      <c r="F31" s="149" t="s">
        <v>595</v>
      </c>
      <c r="G31" s="409" t="s">
        <v>422</v>
      </c>
      <c r="H31" s="43" t="s">
        <v>609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17"/>
      <c r="W31" s="45">
        <v>21</v>
      </c>
      <c r="X31" s="60">
        <v>43</v>
      </c>
      <c r="Y31" s="61">
        <v>10008988648</v>
      </c>
      <c r="Z31" s="148" t="s">
        <v>437</v>
      </c>
      <c r="AA31" s="149" t="s">
        <v>436</v>
      </c>
      <c r="AB31" s="149" t="s">
        <v>595</v>
      </c>
      <c r="AC31" s="409" t="s">
        <v>434</v>
      </c>
      <c r="AD31" s="43" t="s">
        <v>52</v>
      </c>
      <c r="AE31" s="43">
        <v>21</v>
      </c>
      <c r="AF31" s="43"/>
      <c r="AG31" s="43">
        <v>1</v>
      </c>
      <c r="AH31" s="43"/>
      <c r="AI31" s="43"/>
      <c r="AJ31" s="43"/>
      <c r="AK31" s="43"/>
      <c r="AL31" s="43"/>
      <c r="AM31" s="43"/>
      <c r="AN31" s="43"/>
      <c r="AO31" s="43"/>
      <c r="AP31" s="43"/>
      <c r="AQ31" s="117">
        <f t="shared" si="0"/>
        <v>1</v>
      </c>
      <c r="AS31" s="45">
        <v>21</v>
      </c>
      <c r="AT31" s="60">
        <v>4</v>
      </c>
      <c r="AU31" s="61">
        <v>10010747883</v>
      </c>
      <c r="AV31" s="148" t="s">
        <v>471</v>
      </c>
      <c r="AW31" s="149" t="s">
        <v>470</v>
      </c>
      <c r="AX31" s="149" t="s">
        <v>595</v>
      </c>
      <c r="AY31" s="409" t="s">
        <v>604</v>
      </c>
      <c r="AZ31" s="43" t="s">
        <v>52</v>
      </c>
      <c r="BA31" s="43">
        <v>17</v>
      </c>
      <c r="BB31" s="43"/>
      <c r="BC31" s="138">
        <v>8</v>
      </c>
      <c r="BD31" s="43">
        <v>24</v>
      </c>
      <c r="BE31" s="43"/>
      <c r="BF31" s="138">
        <v>1</v>
      </c>
      <c r="BG31" s="43"/>
      <c r="BH31" s="43"/>
      <c r="BI31" s="138"/>
      <c r="BJ31" s="43"/>
      <c r="BK31" s="43"/>
      <c r="BL31" s="138"/>
      <c r="BM31" s="117">
        <f t="shared" si="1"/>
        <v>9</v>
      </c>
      <c r="BO31" s="45">
        <v>21</v>
      </c>
      <c r="BP31" s="60">
        <v>4</v>
      </c>
      <c r="BQ31" s="61">
        <v>10010747883</v>
      </c>
      <c r="BR31" s="148" t="s">
        <v>471</v>
      </c>
      <c r="BS31" s="149" t="s">
        <v>470</v>
      </c>
      <c r="BT31" s="149" t="s">
        <v>595</v>
      </c>
      <c r="BU31" s="409" t="s">
        <v>604</v>
      </c>
      <c r="BV31" s="43" t="s">
        <v>52</v>
      </c>
      <c r="BW31" s="43">
        <v>17</v>
      </c>
      <c r="BX31" s="43"/>
      <c r="BY31" s="138">
        <v>8</v>
      </c>
      <c r="BZ31" s="43">
        <v>24</v>
      </c>
      <c r="CA31" s="43"/>
      <c r="CB31" s="138">
        <v>1</v>
      </c>
      <c r="CC31" s="43">
        <v>21</v>
      </c>
      <c r="CD31" s="43"/>
      <c r="CE31" s="138">
        <v>1</v>
      </c>
      <c r="CF31" s="43"/>
      <c r="CG31" s="43"/>
      <c r="CH31" s="138"/>
      <c r="CI31" s="117">
        <v>10</v>
      </c>
      <c r="CK31" s="45">
        <v>21</v>
      </c>
      <c r="CL31" s="60">
        <v>43</v>
      </c>
      <c r="CM31" s="61">
        <v>10008988648</v>
      </c>
      <c r="CN31" s="148" t="s">
        <v>437</v>
      </c>
      <c r="CO31" s="149" t="s">
        <v>436</v>
      </c>
      <c r="CP31" s="149" t="s">
        <v>595</v>
      </c>
      <c r="CQ31" s="409" t="s">
        <v>434</v>
      </c>
      <c r="CR31" s="43" t="s">
        <v>52</v>
      </c>
      <c r="CS31" s="43">
        <v>21</v>
      </c>
      <c r="CT31" s="43"/>
      <c r="CU31" s="138">
        <v>1</v>
      </c>
      <c r="CV31" s="43">
        <v>21</v>
      </c>
      <c r="CW31" s="43"/>
      <c r="CX31" s="138">
        <v>1</v>
      </c>
      <c r="CY31" s="43">
        <v>25</v>
      </c>
      <c r="CZ31" s="43"/>
      <c r="DA31" s="138">
        <v>1</v>
      </c>
      <c r="DB31" s="43">
        <v>14</v>
      </c>
      <c r="DC31" s="43">
        <v>-17</v>
      </c>
      <c r="DD31" s="138"/>
      <c r="DE31" s="117">
        <f t="shared" si="2"/>
        <v>3</v>
      </c>
      <c r="DF31" s="464">
        <f t="shared" si="3"/>
        <v>-14</v>
      </c>
      <c r="DG31" s="49" t="str">
        <f t="shared" si="4"/>
        <v>43 PIETRULA</v>
      </c>
      <c r="DH31" s="465"/>
      <c r="DI31" s="465"/>
      <c r="DJ31" s="465"/>
      <c r="DK31" s="465"/>
      <c r="DL31" s="465"/>
      <c r="DM31" s="465"/>
      <c r="DN31" s="465"/>
      <c r="DO31" s="465"/>
      <c r="DP31" s="465">
        <v>3</v>
      </c>
      <c r="DQ31" s="465"/>
      <c r="DR31" s="465"/>
      <c r="DS31" s="465"/>
      <c r="DT31" s="465"/>
      <c r="DU31" s="465"/>
      <c r="DV31" s="465"/>
      <c r="DW31" s="465"/>
      <c r="DX31" s="465"/>
      <c r="DY31" s="465">
        <v>-20</v>
      </c>
      <c r="DZ31" s="49">
        <f t="shared" si="5"/>
        <v>-17</v>
      </c>
      <c r="EA31" s="49">
        <f t="shared" si="6"/>
        <v>-14</v>
      </c>
      <c r="EB31" s="466">
        <v>21</v>
      </c>
      <c r="EC31" s="466">
        <v>4</v>
      </c>
      <c r="ED31" s="466">
        <v>-20</v>
      </c>
    </row>
    <row r="32" spans="1:134" s="49" customFormat="1" ht="15.95" customHeight="1">
      <c r="A32" s="45"/>
      <c r="B32" s="60">
        <v>60</v>
      </c>
      <c r="C32" s="61" t="s">
        <v>421</v>
      </c>
      <c r="D32" s="148" t="s">
        <v>420</v>
      </c>
      <c r="E32" s="149" t="s">
        <v>419</v>
      </c>
      <c r="F32" s="149" t="s">
        <v>594</v>
      </c>
      <c r="G32" s="409" t="s">
        <v>606</v>
      </c>
      <c r="H32" s="43" t="s">
        <v>52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117"/>
      <c r="W32" s="45">
        <v>22</v>
      </c>
      <c r="X32" s="60">
        <v>37</v>
      </c>
      <c r="Y32" s="61">
        <v>10003093604</v>
      </c>
      <c r="Z32" s="148" t="s">
        <v>350</v>
      </c>
      <c r="AA32" s="149" t="s">
        <v>194</v>
      </c>
      <c r="AB32" s="149" t="s">
        <v>595</v>
      </c>
      <c r="AC32" s="409" t="s">
        <v>434</v>
      </c>
      <c r="AD32" s="43" t="s">
        <v>609</v>
      </c>
      <c r="AE32" s="43">
        <v>22</v>
      </c>
      <c r="AF32" s="43"/>
      <c r="AG32" s="43">
        <v>1</v>
      </c>
      <c r="AH32" s="43"/>
      <c r="AI32" s="43"/>
      <c r="AJ32" s="43"/>
      <c r="AK32" s="43"/>
      <c r="AL32" s="43"/>
      <c r="AM32" s="43"/>
      <c r="AN32" s="43"/>
      <c r="AO32" s="43"/>
      <c r="AP32" s="43"/>
      <c r="AQ32" s="117">
        <f t="shared" si="0"/>
        <v>1</v>
      </c>
      <c r="AS32" s="45">
        <v>22</v>
      </c>
      <c r="AT32" s="60">
        <v>66</v>
      </c>
      <c r="AU32" s="61">
        <v>10011151748</v>
      </c>
      <c r="AV32" s="148" t="s">
        <v>407</v>
      </c>
      <c r="AW32" s="149" t="s">
        <v>406</v>
      </c>
      <c r="AX32" s="149" t="s">
        <v>603</v>
      </c>
      <c r="AY32" s="409" t="s">
        <v>105</v>
      </c>
      <c r="AZ32" s="43" t="s">
        <v>609</v>
      </c>
      <c r="BA32" s="43">
        <v>23</v>
      </c>
      <c r="BB32" s="43"/>
      <c r="BC32" s="138">
        <v>1</v>
      </c>
      <c r="BD32" s="43">
        <v>20</v>
      </c>
      <c r="BE32" s="43"/>
      <c r="BF32" s="138">
        <v>2</v>
      </c>
      <c r="BG32" s="43"/>
      <c r="BH32" s="43"/>
      <c r="BI32" s="138"/>
      <c r="BJ32" s="43"/>
      <c r="BK32" s="43"/>
      <c r="BL32" s="138"/>
      <c r="BM32" s="117">
        <f t="shared" si="1"/>
        <v>3</v>
      </c>
      <c r="BO32" s="45">
        <v>22</v>
      </c>
      <c r="BP32" s="60">
        <v>66</v>
      </c>
      <c r="BQ32" s="61">
        <v>10011151748</v>
      </c>
      <c r="BR32" s="148" t="s">
        <v>407</v>
      </c>
      <c r="BS32" s="149" t="s">
        <v>406</v>
      </c>
      <c r="BT32" s="149" t="s">
        <v>603</v>
      </c>
      <c r="BU32" s="409" t="s">
        <v>105</v>
      </c>
      <c r="BV32" s="43" t="s">
        <v>609</v>
      </c>
      <c r="BW32" s="43">
        <v>23</v>
      </c>
      <c r="BX32" s="43"/>
      <c r="BY32" s="138">
        <v>1</v>
      </c>
      <c r="BZ32" s="43">
        <v>20</v>
      </c>
      <c r="CA32" s="43"/>
      <c r="CB32" s="138">
        <v>2</v>
      </c>
      <c r="CC32" s="43">
        <v>23</v>
      </c>
      <c r="CD32" s="43"/>
      <c r="CE32" s="138">
        <v>1</v>
      </c>
      <c r="CF32" s="43"/>
      <c r="CG32" s="43"/>
      <c r="CH32" s="138"/>
      <c r="CI32" s="117">
        <v>4</v>
      </c>
      <c r="CK32" s="45">
        <v>22</v>
      </c>
      <c r="CL32" s="60">
        <v>66</v>
      </c>
      <c r="CM32" s="61">
        <v>10011151748</v>
      </c>
      <c r="CN32" s="148" t="s">
        <v>407</v>
      </c>
      <c r="CO32" s="149" t="s">
        <v>406</v>
      </c>
      <c r="CP32" s="149" t="s">
        <v>603</v>
      </c>
      <c r="CQ32" s="409" t="s">
        <v>105</v>
      </c>
      <c r="CR32" s="43" t="s">
        <v>609</v>
      </c>
      <c r="CS32" s="43">
        <v>23</v>
      </c>
      <c r="CT32" s="43"/>
      <c r="CU32" s="138">
        <v>1</v>
      </c>
      <c r="CV32" s="43">
        <v>20</v>
      </c>
      <c r="CW32" s="43"/>
      <c r="CX32" s="138">
        <v>2</v>
      </c>
      <c r="CY32" s="43">
        <v>23</v>
      </c>
      <c r="CZ32" s="43"/>
      <c r="DA32" s="138">
        <v>1</v>
      </c>
      <c r="DB32" s="43">
        <v>22</v>
      </c>
      <c r="DC32" s="43">
        <v>-20</v>
      </c>
      <c r="DD32" s="138"/>
      <c r="DE32" s="117">
        <f t="shared" si="2"/>
        <v>4</v>
      </c>
      <c r="DF32" s="464">
        <f t="shared" si="3"/>
        <v>-16</v>
      </c>
      <c r="DG32" s="49" t="str">
        <f t="shared" si="4"/>
        <v>66 EDELBAUER</v>
      </c>
      <c r="DH32" s="465"/>
      <c r="DI32" s="465"/>
      <c r="DJ32" s="465"/>
      <c r="DK32" s="465"/>
      <c r="DL32" s="465"/>
      <c r="DM32" s="465"/>
      <c r="DN32" s="465"/>
      <c r="DO32" s="465"/>
      <c r="DP32" s="465"/>
      <c r="DQ32" s="465"/>
      <c r="DR32" s="465"/>
      <c r="DS32" s="465"/>
      <c r="DT32" s="465"/>
      <c r="DU32" s="465"/>
      <c r="DV32" s="465"/>
      <c r="DW32" s="465"/>
      <c r="DX32" s="465"/>
      <c r="DY32" s="465">
        <v>-20</v>
      </c>
      <c r="DZ32" s="49">
        <f t="shared" si="5"/>
        <v>-20</v>
      </c>
      <c r="EA32" s="49">
        <f t="shared" si="6"/>
        <v>-16</v>
      </c>
      <c r="EB32" s="466">
        <v>22</v>
      </c>
      <c r="EC32" s="466">
        <v>66</v>
      </c>
      <c r="ED32" s="466">
        <v>-20</v>
      </c>
    </row>
    <row r="33" spans="1:134" s="49" customFormat="1" ht="15.95" customHeight="1">
      <c r="A33" s="45"/>
      <c r="B33" s="60">
        <v>61</v>
      </c>
      <c r="C33" s="61" t="s">
        <v>418</v>
      </c>
      <c r="D33" s="148" t="s">
        <v>417</v>
      </c>
      <c r="E33" s="149" t="s">
        <v>416</v>
      </c>
      <c r="F33" s="149" t="s">
        <v>594</v>
      </c>
      <c r="G33" s="409" t="s">
        <v>606</v>
      </c>
      <c r="H33" s="43" t="s">
        <v>52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117"/>
      <c r="W33" s="45">
        <v>23</v>
      </c>
      <c r="X33" s="60">
        <v>66</v>
      </c>
      <c r="Y33" s="61">
        <v>10011151748</v>
      </c>
      <c r="Z33" s="148" t="s">
        <v>407</v>
      </c>
      <c r="AA33" s="149" t="s">
        <v>406</v>
      </c>
      <c r="AB33" s="149" t="s">
        <v>603</v>
      </c>
      <c r="AC33" s="409" t="s">
        <v>105</v>
      </c>
      <c r="AD33" s="43" t="s">
        <v>609</v>
      </c>
      <c r="AE33" s="43">
        <v>23</v>
      </c>
      <c r="AF33" s="43"/>
      <c r="AG33" s="43">
        <v>1</v>
      </c>
      <c r="AH33" s="43"/>
      <c r="AI33" s="43"/>
      <c r="AJ33" s="43"/>
      <c r="AK33" s="43"/>
      <c r="AL33" s="43"/>
      <c r="AM33" s="43"/>
      <c r="AN33" s="43"/>
      <c r="AO33" s="43"/>
      <c r="AP33" s="43"/>
      <c r="AQ33" s="117">
        <f t="shared" si="0"/>
        <v>1</v>
      </c>
      <c r="AS33" s="45">
        <v>23</v>
      </c>
      <c r="AT33" s="60">
        <v>43</v>
      </c>
      <c r="AU33" s="61">
        <v>10008988648</v>
      </c>
      <c r="AV33" s="148" t="s">
        <v>437</v>
      </c>
      <c r="AW33" s="149" t="s">
        <v>436</v>
      </c>
      <c r="AX33" s="149" t="s">
        <v>595</v>
      </c>
      <c r="AY33" s="409" t="s">
        <v>434</v>
      </c>
      <c r="AZ33" s="43" t="s">
        <v>52</v>
      </c>
      <c r="BA33" s="43">
        <v>21</v>
      </c>
      <c r="BB33" s="43"/>
      <c r="BC33" s="138">
        <v>1</v>
      </c>
      <c r="BD33" s="43">
        <v>21</v>
      </c>
      <c r="BE33" s="43"/>
      <c r="BF33" s="138">
        <v>1</v>
      </c>
      <c r="BG33" s="43"/>
      <c r="BH33" s="43"/>
      <c r="BI33" s="138"/>
      <c r="BJ33" s="43"/>
      <c r="BK33" s="43"/>
      <c r="BL33" s="138"/>
      <c r="BM33" s="117">
        <f t="shared" si="1"/>
        <v>2</v>
      </c>
      <c r="BO33" s="45">
        <v>23</v>
      </c>
      <c r="BP33" s="60">
        <v>43</v>
      </c>
      <c r="BQ33" s="61">
        <v>10008988648</v>
      </c>
      <c r="BR33" s="148" t="s">
        <v>437</v>
      </c>
      <c r="BS33" s="149" t="s">
        <v>436</v>
      </c>
      <c r="BT33" s="149" t="s">
        <v>595</v>
      </c>
      <c r="BU33" s="409" t="s">
        <v>434</v>
      </c>
      <c r="BV33" s="43" t="s">
        <v>52</v>
      </c>
      <c r="BW33" s="43">
        <v>21</v>
      </c>
      <c r="BX33" s="43"/>
      <c r="BY33" s="138">
        <v>1</v>
      </c>
      <c r="BZ33" s="43">
        <v>21</v>
      </c>
      <c r="CA33" s="43"/>
      <c r="CB33" s="138">
        <v>1</v>
      </c>
      <c r="CC33" s="43">
        <v>25</v>
      </c>
      <c r="CD33" s="43"/>
      <c r="CE33" s="138">
        <v>1</v>
      </c>
      <c r="CF33" s="43"/>
      <c r="CG33" s="43"/>
      <c r="CH33" s="138"/>
      <c r="CI33" s="117">
        <v>3</v>
      </c>
      <c r="CK33" s="45">
        <v>23</v>
      </c>
      <c r="CL33" s="60">
        <v>37</v>
      </c>
      <c r="CM33" s="61">
        <v>10003093604</v>
      </c>
      <c r="CN33" s="148" t="s">
        <v>350</v>
      </c>
      <c r="CO33" s="149" t="s">
        <v>194</v>
      </c>
      <c r="CP33" s="149" t="s">
        <v>595</v>
      </c>
      <c r="CQ33" s="409" t="s">
        <v>434</v>
      </c>
      <c r="CR33" s="43" t="s">
        <v>609</v>
      </c>
      <c r="CS33" s="43">
        <v>22</v>
      </c>
      <c r="CT33" s="43"/>
      <c r="CU33" s="138">
        <v>1</v>
      </c>
      <c r="CV33" s="43">
        <v>17</v>
      </c>
      <c r="CW33" s="43"/>
      <c r="CX33" s="138">
        <v>8</v>
      </c>
      <c r="CY33" s="43">
        <v>20</v>
      </c>
      <c r="CZ33" s="43"/>
      <c r="DA33" s="138">
        <v>2</v>
      </c>
      <c r="DB33" s="43">
        <v>25</v>
      </c>
      <c r="DC33" s="43">
        <v>-40</v>
      </c>
      <c r="DD33" s="138"/>
      <c r="DE33" s="117">
        <f t="shared" si="2"/>
        <v>11</v>
      </c>
      <c r="DF33" s="464">
        <f t="shared" si="3"/>
        <v>-29</v>
      </c>
      <c r="DG33" s="49" t="str">
        <f t="shared" si="4"/>
        <v>37 HOCHMANN</v>
      </c>
      <c r="DH33" s="465"/>
      <c r="DI33" s="465"/>
      <c r="DJ33" s="465"/>
      <c r="DK33" s="465"/>
      <c r="DL33" s="465"/>
      <c r="DM33" s="465"/>
      <c r="DN33" s="465"/>
      <c r="DO33" s="465"/>
      <c r="DP33" s="465"/>
      <c r="DQ33" s="465"/>
      <c r="DR33" s="465"/>
      <c r="DS33" s="465"/>
      <c r="DT33" s="465"/>
      <c r="DU33" s="465"/>
      <c r="DV33" s="465"/>
      <c r="DW33" s="465"/>
      <c r="DX33" s="465"/>
      <c r="DY33" s="465">
        <v>-40</v>
      </c>
      <c r="DZ33" s="49">
        <f t="shared" si="5"/>
        <v>-40</v>
      </c>
      <c r="EA33" s="49">
        <f t="shared" si="6"/>
        <v>-29</v>
      </c>
      <c r="EB33" s="466">
        <v>23</v>
      </c>
      <c r="EC33" s="466"/>
      <c r="ED33" s="466">
        <v>-20</v>
      </c>
    </row>
    <row r="34" spans="1:134" s="49" customFormat="1" ht="15.95" customHeight="1">
      <c r="A34" s="45"/>
      <c r="B34" s="60">
        <v>62</v>
      </c>
      <c r="C34" s="61" t="s">
        <v>414</v>
      </c>
      <c r="D34" s="148" t="s">
        <v>413</v>
      </c>
      <c r="E34" s="149" t="s">
        <v>411</v>
      </c>
      <c r="F34" s="149" t="s">
        <v>603</v>
      </c>
      <c r="G34" s="409" t="s">
        <v>105</v>
      </c>
      <c r="H34" s="43" t="s">
        <v>609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117"/>
      <c r="W34" s="45">
        <v>24</v>
      </c>
      <c r="X34" s="60">
        <v>18</v>
      </c>
      <c r="Y34" s="61" t="s">
        <v>462</v>
      </c>
      <c r="Z34" s="148" t="s">
        <v>461</v>
      </c>
      <c r="AA34" s="149" t="s">
        <v>460</v>
      </c>
      <c r="AB34" s="149" t="s">
        <v>164</v>
      </c>
      <c r="AC34" s="409" t="s">
        <v>605</v>
      </c>
      <c r="AD34" s="43" t="s">
        <v>609</v>
      </c>
      <c r="AE34" s="43">
        <v>24</v>
      </c>
      <c r="AF34" s="43" t="s">
        <v>607</v>
      </c>
      <c r="AG34" s="43">
        <v>-39</v>
      </c>
      <c r="AH34" s="43"/>
      <c r="AI34" s="43"/>
      <c r="AJ34" s="43"/>
      <c r="AK34" s="43"/>
      <c r="AL34" s="43"/>
      <c r="AM34" s="43"/>
      <c r="AN34" s="43"/>
      <c r="AO34" s="43"/>
      <c r="AP34" s="43"/>
      <c r="AQ34" s="117">
        <f t="shared" si="0"/>
        <v>-39</v>
      </c>
      <c r="AS34" s="45">
        <v>24</v>
      </c>
      <c r="AT34" s="60">
        <v>19</v>
      </c>
      <c r="AU34" s="61" t="s">
        <v>459</v>
      </c>
      <c r="AV34" s="148" t="s">
        <v>458</v>
      </c>
      <c r="AW34" s="149" t="s">
        <v>457</v>
      </c>
      <c r="AX34" s="149" t="s">
        <v>164</v>
      </c>
      <c r="AY34" s="409" t="s">
        <v>605</v>
      </c>
      <c r="AZ34" s="43" t="s">
        <v>52</v>
      </c>
      <c r="BA34" s="43">
        <v>26</v>
      </c>
      <c r="BB34" s="43" t="s">
        <v>607</v>
      </c>
      <c r="BC34" s="138">
        <v>-39</v>
      </c>
      <c r="BD34" s="43">
        <v>23</v>
      </c>
      <c r="BE34" s="43"/>
      <c r="BF34" s="138">
        <v>1</v>
      </c>
      <c r="BG34" s="43"/>
      <c r="BH34" s="43"/>
      <c r="BI34" s="138"/>
      <c r="BJ34" s="43"/>
      <c r="BK34" s="43"/>
      <c r="BL34" s="138"/>
      <c r="BM34" s="117">
        <f t="shared" si="1"/>
        <v>-38</v>
      </c>
      <c r="BO34" s="45">
        <v>24</v>
      </c>
      <c r="BP34" s="60">
        <v>18</v>
      </c>
      <c r="BQ34" s="61" t="s">
        <v>462</v>
      </c>
      <c r="BR34" s="148" t="s">
        <v>461</v>
      </c>
      <c r="BS34" s="149" t="s">
        <v>460</v>
      </c>
      <c r="BT34" s="149" t="s">
        <v>164</v>
      </c>
      <c r="BU34" s="409" t="s">
        <v>605</v>
      </c>
      <c r="BV34" s="43" t="s">
        <v>609</v>
      </c>
      <c r="BW34" s="43">
        <v>24</v>
      </c>
      <c r="BX34" s="43" t="s">
        <v>607</v>
      </c>
      <c r="BY34" s="138">
        <v>-39</v>
      </c>
      <c r="BZ34" s="43">
        <v>26</v>
      </c>
      <c r="CA34" s="43">
        <v>-20</v>
      </c>
      <c r="CB34" s="138">
        <v>1</v>
      </c>
      <c r="CC34" s="43">
        <v>19</v>
      </c>
      <c r="CD34" s="43"/>
      <c r="CE34" s="138">
        <v>4</v>
      </c>
      <c r="CF34" s="43"/>
      <c r="CG34" s="43"/>
      <c r="CH34" s="138"/>
      <c r="CI34" s="117">
        <v>-34</v>
      </c>
      <c r="CK34" s="45">
        <v>24</v>
      </c>
      <c r="CL34" s="60">
        <v>19</v>
      </c>
      <c r="CM34" s="463">
        <v>10009825676</v>
      </c>
      <c r="CN34" s="148" t="s">
        <v>458</v>
      </c>
      <c r="CO34" s="149" t="s">
        <v>457</v>
      </c>
      <c r="CP34" s="149" t="s">
        <v>164</v>
      </c>
      <c r="CQ34" s="409" t="s">
        <v>605</v>
      </c>
      <c r="CR34" s="43" t="s">
        <v>52</v>
      </c>
      <c r="CS34" s="43">
        <v>26</v>
      </c>
      <c r="CT34" s="43" t="s">
        <v>607</v>
      </c>
      <c r="CU34" s="138">
        <v>-39</v>
      </c>
      <c r="CV34" s="43">
        <v>23</v>
      </c>
      <c r="CW34" s="43"/>
      <c r="CX34" s="138">
        <v>1</v>
      </c>
      <c r="CY34" s="43">
        <v>26</v>
      </c>
      <c r="CZ34" s="43"/>
      <c r="DA34" s="138">
        <v>1</v>
      </c>
      <c r="DB34" s="43">
        <v>23</v>
      </c>
      <c r="DC34" s="43">
        <v>-40</v>
      </c>
      <c r="DD34" s="138"/>
      <c r="DE34" s="117">
        <f t="shared" si="2"/>
        <v>-37</v>
      </c>
      <c r="DF34" s="464">
        <f t="shared" si="3"/>
        <v>-77</v>
      </c>
      <c r="DG34" s="49" t="str">
        <f t="shared" si="4"/>
        <v>19 ZATHURECKY</v>
      </c>
      <c r="DH34" s="465"/>
      <c r="DI34" s="465"/>
      <c r="DJ34" s="465"/>
      <c r="DK34" s="465"/>
      <c r="DL34" s="465"/>
      <c r="DM34" s="465"/>
      <c r="DN34" s="465"/>
      <c r="DO34" s="465"/>
      <c r="DP34" s="465"/>
      <c r="DQ34" s="465"/>
      <c r="DR34" s="465"/>
      <c r="DS34" s="465"/>
      <c r="DT34" s="465"/>
      <c r="DU34" s="465"/>
      <c r="DV34" s="465"/>
      <c r="DW34" s="465"/>
      <c r="DX34" s="465"/>
      <c r="DY34" s="465">
        <v>-40</v>
      </c>
      <c r="DZ34" s="49">
        <f t="shared" si="5"/>
        <v>-40</v>
      </c>
      <c r="EA34" s="49">
        <f t="shared" si="6"/>
        <v>-77</v>
      </c>
      <c r="EB34" s="466">
        <v>25</v>
      </c>
      <c r="EC34" s="466">
        <v>67</v>
      </c>
      <c r="ED34" s="466">
        <v>-40</v>
      </c>
    </row>
    <row r="35" spans="1:134" s="49" customFormat="1" ht="15.95" customHeight="1">
      <c r="A35" s="45"/>
      <c r="B35" s="60">
        <v>66</v>
      </c>
      <c r="C35" s="61">
        <v>10011151748</v>
      </c>
      <c r="D35" s="148" t="s">
        <v>407</v>
      </c>
      <c r="E35" s="149" t="s">
        <v>406</v>
      </c>
      <c r="F35" s="149" t="s">
        <v>603</v>
      </c>
      <c r="G35" s="409" t="s">
        <v>105</v>
      </c>
      <c r="H35" s="43" t="s">
        <v>609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117"/>
      <c r="W35" s="45">
        <v>25</v>
      </c>
      <c r="X35" s="60">
        <v>67</v>
      </c>
      <c r="Y35" s="61">
        <v>10010636133</v>
      </c>
      <c r="Z35" s="148" t="s">
        <v>405</v>
      </c>
      <c r="AA35" s="149" t="s">
        <v>404</v>
      </c>
      <c r="AB35" s="149" t="s">
        <v>603</v>
      </c>
      <c r="AC35" s="409" t="s">
        <v>105</v>
      </c>
      <c r="AD35" s="43" t="s">
        <v>609</v>
      </c>
      <c r="AE35" s="43">
        <v>25</v>
      </c>
      <c r="AF35" s="43" t="s">
        <v>607</v>
      </c>
      <c r="AG35" s="43">
        <v>-39</v>
      </c>
      <c r="AH35" s="43"/>
      <c r="AI35" s="43"/>
      <c r="AJ35" s="43"/>
      <c r="AK35" s="43"/>
      <c r="AL35" s="43"/>
      <c r="AM35" s="43"/>
      <c r="AN35" s="43"/>
      <c r="AO35" s="43"/>
      <c r="AP35" s="43"/>
      <c r="AQ35" s="117">
        <f t="shared" si="0"/>
        <v>-39</v>
      </c>
      <c r="AS35" s="45">
        <v>25</v>
      </c>
      <c r="AT35" s="60">
        <v>67</v>
      </c>
      <c r="AU35" s="61">
        <v>10010636133</v>
      </c>
      <c r="AV35" s="148" t="s">
        <v>405</v>
      </c>
      <c r="AW35" s="149" t="s">
        <v>404</v>
      </c>
      <c r="AX35" s="149" t="s">
        <v>603</v>
      </c>
      <c r="AY35" s="409" t="s">
        <v>105</v>
      </c>
      <c r="AZ35" s="43" t="s">
        <v>609</v>
      </c>
      <c r="BA35" s="43">
        <v>25</v>
      </c>
      <c r="BB35" s="43" t="s">
        <v>607</v>
      </c>
      <c r="BC35" s="138">
        <v>-39</v>
      </c>
      <c r="BD35" s="43">
        <v>25</v>
      </c>
      <c r="BE35" s="43"/>
      <c r="BF35" s="138">
        <v>1</v>
      </c>
      <c r="BG35" s="43"/>
      <c r="BH35" s="43"/>
      <c r="BI35" s="138"/>
      <c r="BJ35" s="43"/>
      <c r="BK35" s="43"/>
      <c r="BL35" s="138"/>
      <c r="BM35" s="117">
        <f t="shared" si="1"/>
        <v>-38</v>
      </c>
      <c r="BO35" s="45">
        <v>25</v>
      </c>
      <c r="BP35" s="60">
        <v>67</v>
      </c>
      <c r="BQ35" s="61">
        <v>10010636133</v>
      </c>
      <c r="BR35" s="148" t="s">
        <v>405</v>
      </c>
      <c r="BS35" s="149" t="s">
        <v>404</v>
      </c>
      <c r="BT35" s="149" t="s">
        <v>603</v>
      </c>
      <c r="BU35" s="409" t="s">
        <v>105</v>
      </c>
      <c r="BV35" s="43" t="s">
        <v>609</v>
      </c>
      <c r="BW35" s="43">
        <v>25</v>
      </c>
      <c r="BX35" s="43" t="s">
        <v>607</v>
      </c>
      <c r="BY35" s="138">
        <v>-39</v>
      </c>
      <c r="BZ35" s="43">
        <v>25</v>
      </c>
      <c r="CA35" s="43"/>
      <c r="CB35" s="138">
        <v>1</v>
      </c>
      <c r="CC35" s="43">
        <v>24</v>
      </c>
      <c r="CD35" s="43"/>
      <c r="CE35" s="138">
        <v>1</v>
      </c>
      <c r="CF35" s="43"/>
      <c r="CG35" s="43"/>
      <c r="CH35" s="138"/>
      <c r="CI35" s="117">
        <v>-37</v>
      </c>
      <c r="CK35" s="45">
        <v>25</v>
      </c>
      <c r="CL35" s="60">
        <v>67</v>
      </c>
      <c r="CM35" s="61">
        <v>10010636133</v>
      </c>
      <c r="CN35" s="148" t="s">
        <v>405</v>
      </c>
      <c r="CO35" s="149" t="s">
        <v>404</v>
      </c>
      <c r="CP35" s="149" t="s">
        <v>603</v>
      </c>
      <c r="CQ35" s="409" t="s">
        <v>105</v>
      </c>
      <c r="CR35" s="43" t="s">
        <v>609</v>
      </c>
      <c r="CS35" s="43">
        <v>25</v>
      </c>
      <c r="CT35" s="43" t="s">
        <v>607</v>
      </c>
      <c r="CU35" s="138">
        <v>-39</v>
      </c>
      <c r="CV35" s="43">
        <v>25</v>
      </c>
      <c r="CW35" s="43"/>
      <c r="CX35" s="138">
        <v>1</v>
      </c>
      <c r="CY35" s="43">
        <v>24</v>
      </c>
      <c r="CZ35" s="43"/>
      <c r="DA35" s="138">
        <v>1</v>
      </c>
      <c r="DB35" s="43">
        <v>24</v>
      </c>
      <c r="DC35" s="43">
        <v>-40</v>
      </c>
      <c r="DD35" s="138"/>
      <c r="DE35" s="117">
        <f t="shared" si="2"/>
        <v>-37</v>
      </c>
      <c r="DF35" s="464">
        <f t="shared" si="3"/>
        <v>-77</v>
      </c>
      <c r="DG35" s="49" t="str">
        <f t="shared" si="4"/>
        <v>67 RIBARICH</v>
      </c>
      <c r="DH35" s="465"/>
      <c r="DI35" s="465"/>
      <c r="DJ35" s="465"/>
      <c r="DK35" s="465"/>
      <c r="DL35" s="465"/>
      <c r="DM35" s="465"/>
      <c r="DN35" s="465"/>
      <c r="DO35" s="465"/>
      <c r="DP35" s="465"/>
      <c r="DQ35" s="465"/>
      <c r="DR35" s="465"/>
      <c r="DS35" s="465"/>
      <c r="DT35" s="465"/>
      <c r="DU35" s="465"/>
      <c r="DV35" s="465"/>
      <c r="DW35" s="465"/>
      <c r="DX35" s="465"/>
      <c r="DY35" s="465">
        <v>-40</v>
      </c>
      <c r="DZ35" s="49">
        <f t="shared" si="5"/>
        <v>-40</v>
      </c>
      <c r="EA35" s="49">
        <f t="shared" si="6"/>
        <v>-77</v>
      </c>
      <c r="EB35" s="466">
        <v>24</v>
      </c>
      <c r="EC35" s="466">
        <v>37</v>
      </c>
      <c r="ED35" s="466">
        <v>-40</v>
      </c>
    </row>
    <row r="36" spans="1:134" s="49" customFormat="1" ht="15.95" customHeight="1">
      <c r="A36" s="45"/>
      <c r="B36" s="60">
        <v>67</v>
      </c>
      <c r="C36" s="61">
        <v>10010636133</v>
      </c>
      <c r="D36" s="148" t="s">
        <v>405</v>
      </c>
      <c r="E36" s="149" t="s">
        <v>404</v>
      </c>
      <c r="F36" s="149" t="s">
        <v>603</v>
      </c>
      <c r="G36" s="409" t="s">
        <v>105</v>
      </c>
      <c r="H36" s="43" t="s">
        <v>609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117"/>
      <c r="W36" s="45">
        <v>26</v>
      </c>
      <c r="X36" s="60">
        <v>19</v>
      </c>
      <c r="Y36" s="61" t="s">
        <v>459</v>
      </c>
      <c r="Z36" s="148" t="s">
        <v>458</v>
      </c>
      <c r="AA36" s="149" t="s">
        <v>457</v>
      </c>
      <c r="AB36" s="149" t="s">
        <v>164</v>
      </c>
      <c r="AC36" s="409" t="s">
        <v>605</v>
      </c>
      <c r="AD36" s="43" t="s">
        <v>52</v>
      </c>
      <c r="AE36" s="43">
        <v>26</v>
      </c>
      <c r="AF36" s="43" t="s">
        <v>607</v>
      </c>
      <c r="AG36" s="43">
        <v>-39</v>
      </c>
      <c r="AH36" s="43"/>
      <c r="AI36" s="43"/>
      <c r="AJ36" s="43"/>
      <c r="AK36" s="43"/>
      <c r="AL36" s="43"/>
      <c r="AM36" s="43"/>
      <c r="AN36" s="43"/>
      <c r="AO36" s="43"/>
      <c r="AP36" s="43"/>
      <c r="AQ36" s="117">
        <f t="shared" si="0"/>
        <v>-39</v>
      </c>
      <c r="AS36" s="45">
        <v>26</v>
      </c>
      <c r="AT36" s="60">
        <v>18</v>
      </c>
      <c r="AU36" s="61" t="s">
        <v>462</v>
      </c>
      <c r="AV36" s="148" t="s">
        <v>461</v>
      </c>
      <c r="AW36" s="149" t="s">
        <v>460</v>
      </c>
      <c r="AX36" s="149" t="s">
        <v>164</v>
      </c>
      <c r="AY36" s="409" t="s">
        <v>605</v>
      </c>
      <c r="AZ36" s="43" t="s">
        <v>609</v>
      </c>
      <c r="BA36" s="43">
        <v>24</v>
      </c>
      <c r="BB36" s="43" t="s">
        <v>607</v>
      </c>
      <c r="BC36" s="138">
        <v>-39</v>
      </c>
      <c r="BD36" s="43">
        <v>26</v>
      </c>
      <c r="BE36" s="43">
        <v>-20</v>
      </c>
      <c r="BF36" s="138">
        <v>1</v>
      </c>
      <c r="BG36" s="43"/>
      <c r="BH36" s="43"/>
      <c r="BI36" s="138"/>
      <c r="BJ36" s="43"/>
      <c r="BK36" s="43"/>
      <c r="BL36" s="138"/>
      <c r="BM36" s="117">
        <f t="shared" si="1"/>
        <v>-38</v>
      </c>
      <c r="BO36" s="45">
        <v>26</v>
      </c>
      <c r="BP36" s="60">
        <v>19</v>
      </c>
      <c r="BQ36" s="61" t="s">
        <v>459</v>
      </c>
      <c r="BR36" s="148" t="s">
        <v>458</v>
      </c>
      <c r="BS36" s="149" t="s">
        <v>457</v>
      </c>
      <c r="BT36" s="149" t="s">
        <v>164</v>
      </c>
      <c r="BU36" s="409" t="s">
        <v>605</v>
      </c>
      <c r="BV36" s="43" t="s">
        <v>52</v>
      </c>
      <c r="BW36" s="43">
        <v>26</v>
      </c>
      <c r="BX36" s="43" t="s">
        <v>607</v>
      </c>
      <c r="BY36" s="138">
        <v>-39</v>
      </c>
      <c r="BZ36" s="43">
        <v>23</v>
      </c>
      <c r="CA36" s="43"/>
      <c r="CB36" s="138">
        <v>1</v>
      </c>
      <c r="CC36" s="43">
        <v>26</v>
      </c>
      <c r="CD36" s="43"/>
      <c r="CE36" s="138">
        <v>1</v>
      </c>
      <c r="CF36" s="43"/>
      <c r="CG36" s="43"/>
      <c r="CH36" s="138"/>
      <c r="CI36" s="117">
        <v>-37</v>
      </c>
      <c r="CK36" s="45"/>
      <c r="CL36" s="60">
        <v>18</v>
      </c>
      <c r="CM36" s="463">
        <v>10006066524</v>
      </c>
      <c r="CN36" s="148" t="s">
        <v>461</v>
      </c>
      <c r="CO36" s="149" t="s">
        <v>460</v>
      </c>
      <c r="CP36" s="149" t="s">
        <v>164</v>
      </c>
      <c r="CQ36" s="409" t="s">
        <v>605</v>
      </c>
      <c r="CR36" s="43" t="s">
        <v>609</v>
      </c>
      <c r="CS36" s="43">
        <v>24</v>
      </c>
      <c r="CT36" s="43" t="s">
        <v>607</v>
      </c>
      <c r="CU36" s="138">
        <v>-39</v>
      </c>
      <c r="CV36" s="43">
        <v>26</v>
      </c>
      <c r="CW36" s="43">
        <v>-20</v>
      </c>
      <c r="CX36" s="138">
        <v>1</v>
      </c>
      <c r="CY36" s="43">
        <v>19</v>
      </c>
      <c r="CZ36" s="43"/>
      <c r="DA36" s="138">
        <v>4</v>
      </c>
      <c r="DB36" s="43"/>
      <c r="DC36" s="43" t="s">
        <v>62</v>
      </c>
      <c r="DD36" s="138"/>
      <c r="DE36" s="117">
        <f t="shared" si="2"/>
        <v>-34</v>
      </c>
      <c r="DF36" s="464" t="str">
        <f t="shared" si="3"/>
        <v>DNF</v>
      </c>
      <c r="DG36" s="49" t="str">
        <f t="shared" si="4"/>
        <v>18 SOLYMOSI</v>
      </c>
      <c r="DH36" s="465"/>
      <c r="DI36" s="465"/>
      <c r="DJ36" s="465"/>
      <c r="DK36" s="465"/>
      <c r="DL36" s="465"/>
      <c r="DM36" s="465"/>
      <c r="DN36" s="465"/>
      <c r="DO36" s="465"/>
      <c r="DP36" s="465"/>
      <c r="DQ36" s="465"/>
      <c r="DR36" s="465"/>
      <c r="DS36" s="465"/>
      <c r="DT36" s="465"/>
      <c r="DU36" s="465"/>
      <c r="DV36" s="465"/>
      <c r="DW36" s="465"/>
      <c r="DX36" s="465"/>
      <c r="DY36" s="465">
        <v>-20</v>
      </c>
      <c r="DZ36" s="49">
        <f t="shared" si="5"/>
        <v>-20</v>
      </c>
      <c r="EA36" s="104" t="s">
        <v>62</v>
      </c>
      <c r="EB36" s="466">
        <v>26</v>
      </c>
      <c r="EC36" s="466">
        <v>19</v>
      </c>
      <c r="ED36" s="466">
        <v>-40</v>
      </c>
    </row>
    <row r="37" spans="1:134" s="49" customFormat="1" ht="15.95" customHeight="1">
      <c r="A37" s="45"/>
      <c r="B37" s="60">
        <v>81</v>
      </c>
      <c r="C37" s="61" t="s">
        <v>612</v>
      </c>
      <c r="D37" s="148" t="s">
        <v>608</v>
      </c>
      <c r="E37" s="149" t="s">
        <v>400</v>
      </c>
      <c r="F37" s="149" t="s">
        <v>220</v>
      </c>
      <c r="G37" s="409" t="s">
        <v>234</v>
      </c>
      <c r="H37" s="43" t="s">
        <v>609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17"/>
      <c r="W37" s="45">
        <v>27</v>
      </c>
      <c r="X37" s="60">
        <v>32</v>
      </c>
      <c r="Y37" s="61" t="s">
        <v>449</v>
      </c>
      <c r="Z37" s="148" t="s">
        <v>448</v>
      </c>
      <c r="AA37" s="149" t="s">
        <v>447</v>
      </c>
      <c r="AB37" s="149" t="s">
        <v>558</v>
      </c>
      <c r="AC37" s="409" t="s">
        <v>445</v>
      </c>
      <c r="AD37" s="43" t="s">
        <v>609</v>
      </c>
      <c r="AE37" s="423">
        <v>27</v>
      </c>
      <c r="AF37" s="43" t="s">
        <v>607</v>
      </c>
      <c r="AG37" s="43">
        <v>-39</v>
      </c>
      <c r="AH37" s="423"/>
      <c r="AI37" s="423"/>
      <c r="AJ37" s="423"/>
      <c r="AK37" s="423"/>
      <c r="AL37" s="423"/>
      <c r="AM37" s="423"/>
      <c r="AN37" s="423"/>
      <c r="AO37" s="423"/>
      <c r="AP37" s="423"/>
      <c r="AQ37" s="117">
        <f t="shared" si="0"/>
        <v>-39</v>
      </c>
      <c r="AS37" s="45"/>
      <c r="AT37" s="60">
        <v>32</v>
      </c>
      <c r="AU37" s="61" t="s">
        <v>449</v>
      </c>
      <c r="AV37" s="148" t="s">
        <v>448</v>
      </c>
      <c r="AW37" s="149" t="s">
        <v>447</v>
      </c>
      <c r="AX37" s="149" t="s">
        <v>558</v>
      </c>
      <c r="AY37" s="409" t="s">
        <v>445</v>
      </c>
      <c r="AZ37" s="43" t="s">
        <v>609</v>
      </c>
      <c r="BA37" s="423">
        <v>27</v>
      </c>
      <c r="BB37" s="43" t="s">
        <v>607</v>
      </c>
      <c r="BC37" s="138">
        <v>-39</v>
      </c>
      <c r="BD37" s="423"/>
      <c r="BE37" s="423" t="s">
        <v>61</v>
      </c>
      <c r="BF37" s="437"/>
      <c r="BG37" s="423"/>
      <c r="BH37" s="423"/>
      <c r="BI37" s="437"/>
      <c r="BJ37" s="423"/>
      <c r="BK37" s="423"/>
      <c r="BL37" s="437"/>
      <c r="BM37" s="117" t="s">
        <v>62</v>
      </c>
      <c r="BO37" s="45"/>
      <c r="BP37" s="60">
        <v>32</v>
      </c>
      <c r="BQ37" s="61" t="s">
        <v>449</v>
      </c>
      <c r="BR37" s="148" t="s">
        <v>448</v>
      </c>
      <c r="BS37" s="149" t="s">
        <v>447</v>
      </c>
      <c r="BT37" s="149" t="s">
        <v>558</v>
      </c>
      <c r="BU37" s="409" t="s">
        <v>445</v>
      </c>
      <c r="BV37" s="43" t="s">
        <v>609</v>
      </c>
      <c r="BW37" s="423">
        <v>27</v>
      </c>
      <c r="BX37" s="43" t="s">
        <v>607</v>
      </c>
      <c r="BY37" s="138">
        <v>-39</v>
      </c>
      <c r="BZ37" s="423"/>
      <c r="CA37" s="423" t="s">
        <v>61</v>
      </c>
      <c r="CB37" s="437"/>
      <c r="CC37" s="423"/>
      <c r="CD37" s="423" t="s">
        <v>61</v>
      </c>
      <c r="CE37" s="437"/>
      <c r="CF37" s="423"/>
      <c r="CG37" s="423"/>
      <c r="CH37" s="437"/>
      <c r="CI37" s="117" t="s">
        <v>62</v>
      </c>
      <c r="CK37" s="45"/>
      <c r="CL37" s="60">
        <v>32</v>
      </c>
      <c r="CM37" s="463">
        <v>10046003949</v>
      </c>
      <c r="CN37" s="148" t="s">
        <v>448</v>
      </c>
      <c r="CO37" s="149" t="s">
        <v>447</v>
      </c>
      <c r="CP37" s="149" t="s">
        <v>558</v>
      </c>
      <c r="CQ37" s="409" t="s">
        <v>445</v>
      </c>
      <c r="CR37" s="43" t="s">
        <v>609</v>
      </c>
      <c r="CS37" s="423">
        <v>27</v>
      </c>
      <c r="CT37" s="43" t="s">
        <v>607</v>
      </c>
      <c r="CU37" s="138">
        <v>-39</v>
      </c>
      <c r="CV37" s="423"/>
      <c r="CW37" s="423" t="s">
        <v>61</v>
      </c>
      <c r="CX37" s="437"/>
      <c r="CY37" s="423"/>
      <c r="CZ37" s="423" t="s">
        <v>61</v>
      </c>
      <c r="DA37" s="437"/>
      <c r="DB37" s="423"/>
      <c r="DC37" s="423" t="s">
        <v>61</v>
      </c>
      <c r="DD37" s="437"/>
      <c r="DE37" s="437"/>
      <c r="DF37" s="464" t="s">
        <v>62</v>
      </c>
    </row>
    <row r="38" spans="1:134" s="49" customFormat="1" ht="18" customHeight="1">
      <c r="A38" s="40"/>
      <c r="B38" s="42" t="s">
        <v>41</v>
      </c>
      <c r="C38" s="40"/>
      <c r="D38" s="39">
        <v>27</v>
      </c>
      <c r="E38" s="41"/>
      <c r="F38" s="40"/>
      <c r="G38" s="62"/>
      <c r="H38" s="72"/>
      <c r="I38" s="72"/>
      <c r="J38" s="72"/>
      <c r="K38" s="72"/>
      <c r="L38" s="72"/>
      <c r="M38" s="72"/>
      <c r="N38" s="72"/>
      <c r="O38" s="72"/>
      <c r="P38" s="72"/>
      <c r="Q38" s="48"/>
      <c r="R38" s="48"/>
      <c r="S38" s="48"/>
      <c r="T38" s="48"/>
      <c r="U38" s="47"/>
      <c r="V38" s="35"/>
      <c r="W38" s="40"/>
      <c r="X38" s="42" t="s">
        <v>41</v>
      </c>
      <c r="Y38" s="40"/>
      <c r="Z38" s="39">
        <v>27</v>
      </c>
      <c r="AA38" s="41"/>
      <c r="AB38" s="40"/>
      <c r="AC38" s="62"/>
      <c r="AD38" s="72"/>
      <c r="AE38" s="569">
        <v>0.5131944444444444</v>
      </c>
      <c r="AF38" s="570"/>
      <c r="AG38" s="570"/>
      <c r="AH38" s="72"/>
      <c r="AI38" s="72"/>
      <c r="AJ38" s="72"/>
      <c r="AK38" s="72"/>
      <c r="AL38" s="72"/>
      <c r="AM38" s="48"/>
      <c r="AN38" s="48"/>
      <c r="AO38" s="48"/>
      <c r="AP38" s="48"/>
      <c r="AQ38" s="47"/>
      <c r="AR38" s="35"/>
      <c r="AS38" s="40"/>
      <c r="AT38" s="42" t="s">
        <v>41</v>
      </c>
      <c r="AU38" s="40"/>
      <c r="AV38" s="39">
        <v>27</v>
      </c>
      <c r="AW38" s="41"/>
      <c r="AX38" s="40"/>
      <c r="AY38" s="62"/>
      <c r="AZ38" s="72"/>
      <c r="BA38" s="566">
        <v>0.5131944444444444</v>
      </c>
      <c r="BB38" s="567"/>
      <c r="BC38" s="567"/>
      <c r="BD38" s="566">
        <v>0.4861111111111111</v>
      </c>
      <c r="BE38" s="567"/>
      <c r="BF38" s="567"/>
      <c r="BG38" s="72"/>
      <c r="BH38" s="72"/>
      <c r="BI38" s="48"/>
      <c r="BJ38" s="48"/>
      <c r="BK38" s="48"/>
      <c r="BL38" s="48"/>
      <c r="BM38" s="47"/>
      <c r="BN38" s="35"/>
      <c r="BO38" s="40"/>
      <c r="BP38" s="42" t="s">
        <v>41</v>
      </c>
      <c r="BQ38" s="40"/>
      <c r="BR38" s="39">
        <v>27</v>
      </c>
      <c r="BS38" s="41"/>
      <c r="BT38" s="40"/>
      <c r="BU38" s="62"/>
      <c r="BV38" s="72"/>
      <c r="BW38" s="566">
        <v>0.5131944444444444</v>
      </c>
      <c r="BX38" s="567"/>
      <c r="BY38" s="567"/>
      <c r="BZ38" s="566">
        <v>0.4861111111111111</v>
      </c>
      <c r="CA38" s="567"/>
      <c r="CB38" s="567"/>
      <c r="CC38" s="72"/>
      <c r="CD38" s="72"/>
      <c r="CE38" s="48"/>
      <c r="CF38" s="48"/>
      <c r="CG38" s="48"/>
      <c r="CH38" s="48"/>
      <c r="CI38" s="47"/>
      <c r="CJ38" s="35"/>
      <c r="CK38" s="40"/>
      <c r="CL38" s="42" t="s">
        <v>41</v>
      </c>
      <c r="CM38" s="40"/>
      <c r="CN38" s="39">
        <v>27</v>
      </c>
      <c r="CO38" s="41"/>
      <c r="CP38" s="40"/>
      <c r="CQ38" s="62"/>
      <c r="CR38" s="72"/>
      <c r="CS38" s="566">
        <v>0.5131944444444444</v>
      </c>
      <c r="CT38" s="567"/>
      <c r="CU38" s="567"/>
      <c r="CV38" s="566">
        <v>0.4861111111111111</v>
      </c>
      <c r="CW38" s="567"/>
      <c r="CX38" s="567"/>
      <c r="CY38" s="72"/>
      <c r="CZ38" s="72"/>
      <c r="DA38" s="48"/>
      <c r="DB38" s="568">
        <v>1.2597222222222222</v>
      </c>
      <c r="DC38" s="568"/>
      <c r="DD38" s="568"/>
      <c r="DE38" s="48"/>
      <c r="DF38" s="47"/>
    </row>
    <row r="48" spans="1:134" ht="42" customHeight="1">
      <c r="A48" s="487" t="s">
        <v>49</v>
      </c>
      <c r="B48" s="487"/>
      <c r="C48" s="487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W48" s="487" t="s">
        <v>49</v>
      </c>
      <c r="X48" s="487"/>
      <c r="Y48" s="487"/>
      <c r="Z48" s="487"/>
      <c r="AA48" s="487"/>
      <c r="AB48" s="487"/>
      <c r="AC48" s="487"/>
      <c r="AD48" s="487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487"/>
      <c r="AP48" s="487"/>
      <c r="AQ48" s="487"/>
      <c r="AS48" s="487" t="s">
        <v>49</v>
      </c>
      <c r="AT48" s="487"/>
      <c r="AU48" s="487"/>
      <c r="AV48" s="487"/>
      <c r="AW48" s="487"/>
      <c r="AX48" s="487"/>
      <c r="AY48" s="487"/>
      <c r="AZ48" s="487"/>
      <c r="BA48" s="487"/>
      <c r="BB48" s="487"/>
      <c r="BC48" s="487"/>
      <c r="BD48" s="487"/>
      <c r="BE48" s="487"/>
      <c r="BF48" s="487"/>
      <c r="BG48" s="487"/>
      <c r="BH48" s="487"/>
      <c r="BI48" s="487"/>
      <c r="BJ48" s="487"/>
      <c r="BK48" s="487"/>
      <c r="BL48" s="487"/>
      <c r="BM48" s="487"/>
      <c r="BO48" s="487" t="s">
        <v>49</v>
      </c>
      <c r="BP48" s="487"/>
      <c r="BQ48" s="487"/>
      <c r="BR48" s="487"/>
      <c r="BS48" s="487"/>
      <c r="BT48" s="487"/>
      <c r="BU48" s="487"/>
      <c r="BV48" s="487"/>
      <c r="BW48" s="487"/>
      <c r="BX48" s="487"/>
      <c r="BY48" s="487"/>
      <c r="BZ48" s="487"/>
      <c r="CA48" s="487"/>
      <c r="CB48" s="487"/>
      <c r="CC48" s="487"/>
      <c r="CD48" s="487"/>
      <c r="CE48" s="487"/>
      <c r="CF48" s="487"/>
      <c r="CG48" s="487"/>
      <c r="CH48" s="487"/>
      <c r="CI48" s="487"/>
      <c r="CK48" s="487" t="s">
        <v>49</v>
      </c>
      <c r="CL48" s="487"/>
      <c r="CM48" s="487"/>
      <c r="CN48" s="487"/>
      <c r="CO48" s="487"/>
      <c r="CP48" s="487"/>
      <c r="CQ48" s="487"/>
      <c r="CR48" s="487"/>
      <c r="CS48" s="487"/>
      <c r="CT48" s="487"/>
      <c r="CU48" s="487"/>
      <c r="CV48" s="487"/>
      <c r="CW48" s="487"/>
      <c r="CX48" s="487"/>
      <c r="CY48" s="487"/>
      <c r="CZ48" s="487"/>
      <c r="DA48" s="487"/>
      <c r="DB48" s="487"/>
      <c r="DC48" s="487"/>
      <c r="DD48" s="487"/>
      <c r="DE48" s="487"/>
      <c r="DF48" s="487"/>
    </row>
    <row r="49" spans="1:134" s="49" customFormat="1" ht="26.25" customHeight="1">
      <c r="A49" s="58"/>
      <c r="B49" s="563" t="str">
        <f>CTR!B3</f>
        <v>Memorial Otmar Malecek 2017   -   International track cycling race UCI Class I.</v>
      </c>
      <c r="C49" s="563"/>
      <c r="D49" s="563"/>
      <c r="E49" s="563"/>
      <c r="F49" s="563"/>
      <c r="G49" s="563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447"/>
      <c r="U49" s="57" t="str">
        <f>CONCATENATE("Com.no.: 14/",((CTR!$B$1)))</f>
        <v>Com.no.: 14/46</v>
      </c>
      <c r="W49" s="58"/>
      <c r="X49" s="563" t="str">
        <f>CTR!B3</f>
        <v>Memorial Otmar Malecek 2017   -   International track cycling race UCI Class I.</v>
      </c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  <c r="AK49" s="563"/>
      <c r="AL49" s="563"/>
      <c r="AM49" s="563"/>
      <c r="AN49" s="563"/>
      <c r="AO49" s="563"/>
      <c r="AP49" s="447"/>
      <c r="AQ49" s="57" t="str">
        <f>CONCATENATE("Com.no.: 16/",((CTR!$B$1)))</f>
        <v>Com.no.: 16/46</v>
      </c>
      <c r="AS49" s="58"/>
      <c r="AT49" s="563" t="str">
        <f>CTR!B3</f>
        <v>Memorial Otmar Malecek 2017   -   International track cycling race UCI Class I.</v>
      </c>
      <c r="AU49" s="563"/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3"/>
      <c r="BG49" s="563"/>
      <c r="BH49" s="563"/>
      <c r="BI49" s="563"/>
      <c r="BJ49" s="563"/>
      <c r="BK49" s="563"/>
      <c r="BL49" s="447"/>
      <c r="BM49" s="57" t="str">
        <f>CONCATENATE("Com.no.: 18/",((CTR!$B$1)))</f>
        <v>Com.no.: 18/46</v>
      </c>
      <c r="BO49" s="58"/>
      <c r="BP49" s="563" t="str">
        <f>CTR!B3</f>
        <v>Memorial Otmar Malecek 2017   -   International track cycling race UCI Class I.</v>
      </c>
      <c r="BQ49" s="563"/>
      <c r="BR49" s="563"/>
      <c r="BS49" s="563"/>
      <c r="BT49" s="563"/>
      <c r="BU49" s="563"/>
      <c r="BV49" s="563"/>
      <c r="BW49" s="563"/>
      <c r="BX49" s="563"/>
      <c r="BY49" s="563"/>
      <c r="BZ49" s="563"/>
      <c r="CA49" s="563"/>
      <c r="CB49" s="563"/>
      <c r="CC49" s="563"/>
      <c r="CD49" s="563"/>
      <c r="CE49" s="563"/>
      <c r="CF49" s="563"/>
      <c r="CG49" s="563"/>
      <c r="CH49" s="447"/>
      <c r="CI49" s="57" t="str">
        <f>CONCATENATE("Com.no.: 20/",((CTR!$B$1)))</f>
        <v>Com.no.: 20/46</v>
      </c>
      <c r="CK49" s="58"/>
      <c r="CL49" s="563" t="str">
        <f>CTR!B3</f>
        <v>Memorial Otmar Malecek 2017   -   International track cycling race UCI Class I.</v>
      </c>
      <c r="CM49" s="563"/>
      <c r="CN49" s="563"/>
      <c r="CO49" s="563"/>
      <c r="CP49" s="563"/>
      <c r="CQ49" s="563"/>
      <c r="CR49" s="563"/>
      <c r="CS49" s="563"/>
      <c r="CT49" s="563"/>
      <c r="CU49" s="563"/>
      <c r="CV49" s="563"/>
      <c r="CW49" s="563"/>
      <c r="CX49" s="563"/>
      <c r="CY49" s="563"/>
      <c r="CZ49" s="563"/>
      <c r="DA49" s="563"/>
      <c r="DB49" s="563"/>
      <c r="DC49" s="563"/>
      <c r="DD49" s="447"/>
      <c r="DE49" s="447"/>
      <c r="DF49" s="57" t="str">
        <f>CONCATENATE("Com.no.: 22/",((CTR!$B$1)))</f>
        <v>Com.no.: 22/46</v>
      </c>
    </row>
    <row r="50" spans="1:134" ht="19.5" customHeight="1">
      <c r="A50" s="56" t="str">
        <f>CTR!B2</f>
        <v>Datum / Date: 24.-25. 08. 2017</v>
      </c>
      <c r="U50" s="55" t="s">
        <v>50</v>
      </c>
      <c r="W50" s="56" t="str">
        <f>CTR!B2</f>
        <v>Datum / Date: 24.-25. 08. 2017</v>
      </c>
      <c r="AQ50" s="55" t="s">
        <v>50</v>
      </c>
      <c r="AS50" s="56" t="str">
        <f>CTR!B2</f>
        <v>Datum / Date: 24.-25. 08. 2017</v>
      </c>
      <c r="BM50" s="55" t="s">
        <v>50</v>
      </c>
      <c r="BO50" s="56" t="str">
        <f>CTR!B2</f>
        <v>Datum / Date: 24.-25. 08. 2017</v>
      </c>
      <c r="CI50" s="55" t="s">
        <v>50</v>
      </c>
      <c r="CK50" s="56" t="str">
        <f>CTR!B2</f>
        <v>Datum / Date: 24.-25. 08. 2017</v>
      </c>
      <c r="DF50" s="55" t="s">
        <v>50</v>
      </c>
    </row>
    <row r="51" spans="1:134" ht="21">
      <c r="A51" s="489" t="s">
        <v>53</v>
      </c>
      <c r="B51" s="489"/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W51" s="489" t="s">
        <v>47</v>
      </c>
      <c r="X51" s="489"/>
      <c r="Y51" s="489"/>
      <c r="Z51" s="489"/>
      <c r="AA51" s="489"/>
      <c r="AB51" s="489"/>
      <c r="AC51" s="489"/>
      <c r="AD51" s="489"/>
      <c r="AE51" s="489"/>
      <c r="AF51" s="489"/>
      <c r="AG51" s="489"/>
      <c r="AH51" s="489"/>
      <c r="AI51" s="489"/>
      <c r="AJ51" s="489"/>
      <c r="AK51" s="489"/>
      <c r="AL51" s="489"/>
      <c r="AM51" s="489"/>
      <c r="AN51" s="489"/>
      <c r="AO51" s="489"/>
      <c r="AP51" s="489"/>
      <c r="AQ51" s="489"/>
      <c r="AS51" s="489" t="s">
        <v>47</v>
      </c>
      <c r="AT51" s="489"/>
      <c r="AU51" s="489"/>
      <c r="AV51" s="489"/>
      <c r="AW51" s="489"/>
      <c r="AX51" s="489"/>
      <c r="AY51" s="489"/>
      <c r="AZ51" s="489"/>
      <c r="BA51" s="489"/>
      <c r="BB51" s="489"/>
      <c r="BC51" s="489"/>
      <c r="BD51" s="489"/>
      <c r="BE51" s="489"/>
      <c r="BF51" s="489"/>
      <c r="BG51" s="489"/>
      <c r="BH51" s="489"/>
      <c r="BI51" s="489"/>
      <c r="BJ51" s="489"/>
      <c r="BK51" s="489"/>
      <c r="BL51" s="489"/>
      <c r="BM51" s="489"/>
      <c r="BO51" s="489" t="s">
        <v>47</v>
      </c>
      <c r="BP51" s="489"/>
      <c r="BQ51" s="489"/>
      <c r="BR51" s="489"/>
      <c r="BS51" s="489"/>
      <c r="BT51" s="489"/>
      <c r="BU51" s="489"/>
      <c r="BV51" s="489"/>
      <c r="BW51" s="489"/>
      <c r="BX51" s="489"/>
      <c r="BY51" s="489"/>
      <c r="BZ51" s="489"/>
      <c r="CA51" s="489"/>
      <c r="CB51" s="489"/>
      <c r="CC51" s="489"/>
      <c r="CD51" s="489"/>
      <c r="CE51" s="489"/>
      <c r="CF51" s="489"/>
      <c r="CG51" s="489"/>
      <c r="CH51" s="489"/>
      <c r="CI51" s="489"/>
      <c r="CK51" s="489" t="s">
        <v>47</v>
      </c>
      <c r="CL51" s="489"/>
      <c r="CM51" s="489"/>
      <c r="CN51" s="489"/>
      <c r="CO51" s="489"/>
      <c r="CP51" s="489"/>
      <c r="CQ51" s="489"/>
      <c r="CR51" s="489"/>
      <c r="CS51" s="489"/>
      <c r="CT51" s="489"/>
      <c r="CU51" s="489"/>
      <c r="CV51" s="489"/>
      <c r="CW51" s="489"/>
      <c r="CX51" s="489"/>
      <c r="CY51" s="489"/>
      <c r="CZ51" s="489"/>
      <c r="DA51" s="489"/>
      <c r="DB51" s="489"/>
      <c r="DC51" s="489"/>
      <c r="DD51" s="489"/>
      <c r="DE51" s="489"/>
      <c r="DF51" s="489"/>
    </row>
    <row r="52" spans="1:134" ht="5.25" customHeight="1"/>
    <row r="53" spans="1:134" ht="16.5" customHeight="1">
      <c r="A53" s="53" t="s">
        <v>46</v>
      </c>
      <c r="B53" s="53" t="s">
        <v>45</v>
      </c>
      <c r="C53" s="53" t="s">
        <v>127</v>
      </c>
      <c r="D53" s="53" t="s">
        <v>135</v>
      </c>
      <c r="E53" s="53" t="s">
        <v>137</v>
      </c>
      <c r="F53" s="53" t="s">
        <v>133</v>
      </c>
      <c r="G53" s="53" t="s">
        <v>44</v>
      </c>
      <c r="H53" s="53"/>
      <c r="I53" s="560" t="s">
        <v>100</v>
      </c>
      <c r="J53" s="560"/>
      <c r="K53" s="560"/>
      <c r="L53" s="561" t="s">
        <v>610</v>
      </c>
      <c r="M53" s="561"/>
      <c r="N53" s="561"/>
      <c r="O53" s="560" t="s">
        <v>217</v>
      </c>
      <c r="P53" s="560"/>
      <c r="Q53" s="560"/>
      <c r="R53" s="562" t="s">
        <v>627</v>
      </c>
      <c r="S53" s="562"/>
      <c r="T53" s="562"/>
      <c r="U53" s="306" t="s">
        <v>142</v>
      </c>
      <c r="W53" s="53" t="s">
        <v>46</v>
      </c>
      <c r="X53" s="53" t="s">
        <v>45</v>
      </c>
      <c r="Y53" s="53" t="s">
        <v>127</v>
      </c>
      <c r="Z53" s="53" t="s">
        <v>135</v>
      </c>
      <c r="AA53" s="53" t="s">
        <v>137</v>
      </c>
      <c r="AB53" s="53" t="s">
        <v>133</v>
      </c>
      <c r="AC53" s="53" t="s">
        <v>44</v>
      </c>
      <c r="AD53" s="53"/>
      <c r="AE53" s="560" t="s">
        <v>100</v>
      </c>
      <c r="AF53" s="560"/>
      <c r="AG53" s="560"/>
      <c r="AH53" s="561" t="s">
        <v>610</v>
      </c>
      <c r="AI53" s="561"/>
      <c r="AJ53" s="561"/>
      <c r="AK53" s="560" t="s">
        <v>217</v>
      </c>
      <c r="AL53" s="560"/>
      <c r="AM53" s="560"/>
      <c r="AN53" s="562" t="s">
        <v>627</v>
      </c>
      <c r="AO53" s="562"/>
      <c r="AP53" s="562"/>
      <c r="AQ53" s="306" t="s">
        <v>142</v>
      </c>
      <c r="AS53" s="53" t="s">
        <v>46</v>
      </c>
      <c r="AT53" s="53" t="s">
        <v>45</v>
      </c>
      <c r="AU53" s="53" t="s">
        <v>127</v>
      </c>
      <c r="AV53" s="53" t="s">
        <v>135</v>
      </c>
      <c r="AW53" s="53" t="s">
        <v>137</v>
      </c>
      <c r="AX53" s="53" t="s">
        <v>133</v>
      </c>
      <c r="AY53" s="53" t="s">
        <v>44</v>
      </c>
      <c r="AZ53" s="53"/>
      <c r="BA53" s="560" t="s">
        <v>100</v>
      </c>
      <c r="BB53" s="560"/>
      <c r="BC53" s="560"/>
      <c r="BD53" s="561" t="s">
        <v>610</v>
      </c>
      <c r="BE53" s="561"/>
      <c r="BF53" s="561"/>
      <c r="BG53" s="560" t="s">
        <v>217</v>
      </c>
      <c r="BH53" s="560"/>
      <c r="BI53" s="560"/>
      <c r="BJ53" s="562" t="s">
        <v>627</v>
      </c>
      <c r="BK53" s="562"/>
      <c r="BL53" s="562"/>
      <c r="BM53" s="306" t="s">
        <v>142</v>
      </c>
      <c r="BO53" s="53" t="s">
        <v>46</v>
      </c>
      <c r="BP53" s="53" t="s">
        <v>45</v>
      </c>
      <c r="BQ53" s="53" t="s">
        <v>127</v>
      </c>
      <c r="BR53" s="53" t="s">
        <v>135</v>
      </c>
      <c r="BS53" s="53" t="s">
        <v>137</v>
      </c>
      <c r="BT53" s="53" t="s">
        <v>133</v>
      </c>
      <c r="BU53" s="53" t="s">
        <v>44</v>
      </c>
      <c r="BV53" s="53"/>
      <c r="BW53" s="560" t="s">
        <v>100</v>
      </c>
      <c r="BX53" s="560"/>
      <c r="BY53" s="560"/>
      <c r="BZ53" s="561" t="s">
        <v>610</v>
      </c>
      <c r="CA53" s="561"/>
      <c r="CB53" s="561"/>
      <c r="CC53" s="560" t="s">
        <v>217</v>
      </c>
      <c r="CD53" s="560"/>
      <c r="CE53" s="560"/>
      <c r="CF53" s="562" t="s">
        <v>627</v>
      </c>
      <c r="CG53" s="562"/>
      <c r="CH53" s="562"/>
      <c r="CI53" s="306" t="s">
        <v>142</v>
      </c>
      <c r="CK53" s="53" t="s">
        <v>46</v>
      </c>
      <c r="CL53" s="53" t="s">
        <v>45</v>
      </c>
      <c r="CM53" s="53" t="s">
        <v>127</v>
      </c>
      <c r="CN53" s="53" t="s">
        <v>135</v>
      </c>
      <c r="CO53" s="53" t="s">
        <v>137</v>
      </c>
      <c r="CP53" s="53" t="s">
        <v>133</v>
      </c>
      <c r="CQ53" s="53" t="s">
        <v>44</v>
      </c>
      <c r="CR53" s="53"/>
      <c r="CS53" s="560" t="s">
        <v>100</v>
      </c>
      <c r="CT53" s="560"/>
      <c r="CU53" s="560"/>
      <c r="CV53" s="561" t="s">
        <v>610</v>
      </c>
      <c r="CW53" s="561"/>
      <c r="CX53" s="561"/>
      <c r="CY53" s="560" t="s">
        <v>217</v>
      </c>
      <c r="CZ53" s="560"/>
      <c r="DA53" s="560"/>
      <c r="DB53" s="562" t="s">
        <v>627</v>
      </c>
      <c r="DC53" s="562"/>
      <c r="DD53" s="562"/>
      <c r="DE53" s="306" t="s">
        <v>638</v>
      </c>
      <c r="DF53" s="306" t="s">
        <v>142</v>
      </c>
    </row>
    <row r="54" spans="1:134" ht="16.5" customHeight="1">
      <c r="A54" s="51" t="s">
        <v>43</v>
      </c>
      <c r="B54" s="51" t="s">
        <v>42</v>
      </c>
      <c r="C54" s="51" t="s">
        <v>127</v>
      </c>
      <c r="D54" s="51" t="s">
        <v>136</v>
      </c>
      <c r="E54" s="51" t="s">
        <v>138</v>
      </c>
      <c r="F54" s="51" t="s">
        <v>133</v>
      </c>
      <c r="G54" s="51" t="s">
        <v>26</v>
      </c>
      <c r="H54" s="51"/>
      <c r="I54" s="305" t="s">
        <v>139</v>
      </c>
      <c r="J54" s="305" t="s">
        <v>140</v>
      </c>
      <c r="K54" s="305" t="s">
        <v>141</v>
      </c>
      <c r="L54" s="52" t="s">
        <v>139</v>
      </c>
      <c r="M54" s="52" t="s">
        <v>140</v>
      </c>
      <c r="N54" s="52" t="s">
        <v>141</v>
      </c>
      <c r="O54" s="305" t="s">
        <v>139</v>
      </c>
      <c r="P54" s="305" t="s">
        <v>140</v>
      </c>
      <c r="Q54" s="305" t="s">
        <v>141</v>
      </c>
      <c r="R54" s="448" t="s">
        <v>139</v>
      </c>
      <c r="S54" s="448" t="s">
        <v>140</v>
      </c>
      <c r="T54" s="448" t="s">
        <v>141</v>
      </c>
      <c r="U54" s="307"/>
      <c r="W54" s="51" t="s">
        <v>43</v>
      </c>
      <c r="X54" s="51" t="s">
        <v>42</v>
      </c>
      <c r="Y54" s="51" t="s">
        <v>127</v>
      </c>
      <c r="Z54" s="51" t="s">
        <v>136</v>
      </c>
      <c r="AA54" s="51" t="s">
        <v>138</v>
      </c>
      <c r="AB54" s="51" t="s">
        <v>133</v>
      </c>
      <c r="AC54" s="51" t="s">
        <v>26</v>
      </c>
      <c r="AD54" s="51"/>
      <c r="AE54" s="305" t="s">
        <v>139</v>
      </c>
      <c r="AF54" s="305" t="s">
        <v>140</v>
      </c>
      <c r="AG54" s="305" t="s">
        <v>141</v>
      </c>
      <c r="AH54" s="52" t="s">
        <v>139</v>
      </c>
      <c r="AI54" s="52" t="s">
        <v>140</v>
      </c>
      <c r="AJ54" s="52" t="s">
        <v>141</v>
      </c>
      <c r="AK54" s="305" t="s">
        <v>139</v>
      </c>
      <c r="AL54" s="305" t="s">
        <v>140</v>
      </c>
      <c r="AM54" s="305" t="s">
        <v>141</v>
      </c>
      <c r="AN54" s="448" t="s">
        <v>139</v>
      </c>
      <c r="AO54" s="448" t="s">
        <v>140</v>
      </c>
      <c r="AP54" s="448" t="s">
        <v>141</v>
      </c>
      <c r="AQ54" s="307"/>
      <c r="AS54" s="51" t="s">
        <v>43</v>
      </c>
      <c r="AT54" s="51" t="s">
        <v>42</v>
      </c>
      <c r="AU54" s="51" t="s">
        <v>127</v>
      </c>
      <c r="AV54" s="51" t="s">
        <v>136</v>
      </c>
      <c r="AW54" s="51" t="s">
        <v>138</v>
      </c>
      <c r="AX54" s="51" t="s">
        <v>133</v>
      </c>
      <c r="AY54" s="51" t="s">
        <v>26</v>
      </c>
      <c r="AZ54" s="51"/>
      <c r="BA54" s="305" t="s">
        <v>139</v>
      </c>
      <c r="BB54" s="305" t="s">
        <v>140</v>
      </c>
      <c r="BC54" s="305" t="s">
        <v>141</v>
      </c>
      <c r="BD54" s="52" t="s">
        <v>139</v>
      </c>
      <c r="BE54" s="52" t="s">
        <v>140</v>
      </c>
      <c r="BF54" s="52" t="s">
        <v>141</v>
      </c>
      <c r="BG54" s="305" t="s">
        <v>139</v>
      </c>
      <c r="BH54" s="305" t="s">
        <v>140</v>
      </c>
      <c r="BI54" s="305" t="s">
        <v>141</v>
      </c>
      <c r="BJ54" s="448" t="s">
        <v>139</v>
      </c>
      <c r="BK54" s="448" t="s">
        <v>140</v>
      </c>
      <c r="BL54" s="448" t="s">
        <v>141</v>
      </c>
      <c r="BM54" s="307"/>
      <c r="BO54" s="51" t="s">
        <v>43</v>
      </c>
      <c r="BP54" s="51" t="s">
        <v>42</v>
      </c>
      <c r="BQ54" s="51" t="s">
        <v>127</v>
      </c>
      <c r="BR54" s="51" t="s">
        <v>136</v>
      </c>
      <c r="BS54" s="51" t="s">
        <v>138</v>
      </c>
      <c r="BT54" s="51" t="s">
        <v>133</v>
      </c>
      <c r="BU54" s="51" t="s">
        <v>26</v>
      </c>
      <c r="BV54" s="51"/>
      <c r="BW54" s="305" t="s">
        <v>139</v>
      </c>
      <c r="BX54" s="305" t="s">
        <v>140</v>
      </c>
      <c r="BY54" s="305" t="s">
        <v>141</v>
      </c>
      <c r="BZ54" s="52" t="s">
        <v>139</v>
      </c>
      <c r="CA54" s="52" t="s">
        <v>140</v>
      </c>
      <c r="CB54" s="52" t="s">
        <v>141</v>
      </c>
      <c r="CC54" s="305" t="s">
        <v>139</v>
      </c>
      <c r="CD54" s="305"/>
      <c r="CE54" s="305" t="s">
        <v>141</v>
      </c>
      <c r="CF54" s="448" t="s">
        <v>139</v>
      </c>
      <c r="CG54" s="448" t="s">
        <v>140</v>
      </c>
      <c r="CH54" s="448" t="s">
        <v>141</v>
      </c>
      <c r="CI54" s="307"/>
      <c r="CK54" s="51" t="s">
        <v>43</v>
      </c>
      <c r="CL54" s="51" t="s">
        <v>42</v>
      </c>
      <c r="CM54" s="51" t="s">
        <v>127</v>
      </c>
      <c r="CN54" s="51" t="s">
        <v>136</v>
      </c>
      <c r="CO54" s="51" t="s">
        <v>138</v>
      </c>
      <c r="CP54" s="51" t="s">
        <v>133</v>
      </c>
      <c r="CQ54" s="51" t="s">
        <v>26</v>
      </c>
      <c r="CR54" s="51"/>
      <c r="CS54" s="305" t="s">
        <v>139</v>
      </c>
      <c r="CT54" s="305" t="s">
        <v>140</v>
      </c>
      <c r="CU54" s="305" t="s">
        <v>141</v>
      </c>
      <c r="CV54" s="52" t="s">
        <v>139</v>
      </c>
      <c r="CW54" s="52" t="s">
        <v>140</v>
      </c>
      <c r="CX54" s="52" t="s">
        <v>141</v>
      </c>
      <c r="CY54" s="305" t="s">
        <v>139</v>
      </c>
      <c r="CZ54" s="305"/>
      <c r="DA54" s="305" t="s">
        <v>141</v>
      </c>
      <c r="DB54" s="448" t="s">
        <v>139</v>
      </c>
      <c r="DC54" s="448" t="s">
        <v>140</v>
      </c>
      <c r="DD54" s="448"/>
      <c r="DE54" s="307"/>
      <c r="DF54" s="307"/>
    </row>
    <row r="55" spans="1:134" ht="7.5" customHeight="1" thickBot="1"/>
    <row r="56" spans="1:134" ht="18.75">
      <c r="A56" s="564" t="s">
        <v>647</v>
      </c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W56" s="564" t="s">
        <v>647</v>
      </c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564"/>
      <c r="AN56" s="564"/>
      <c r="AO56" s="564"/>
      <c r="AP56" s="564"/>
      <c r="AQ56" s="564"/>
      <c r="AS56" s="564" t="s">
        <v>647</v>
      </c>
      <c r="AT56" s="564"/>
      <c r="AU56" s="564"/>
      <c r="AV56" s="564"/>
      <c r="AW56" s="564"/>
      <c r="AX56" s="564"/>
      <c r="AY56" s="564"/>
      <c r="AZ56" s="564"/>
      <c r="BA56" s="564"/>
      <c r="BB56" s="564"/>
      <c r="BC56" s="564"/>
      <c r="BD56" s="564"/>
      <c r="BE56" s="564"/>
      <c r="BF56" s="564"/>
      <c r="BG56" s="564"/>
      <c r="BH56" s="564"/>
      <c r="BI56" s="564"/>
      <c r="BJ56" s="564"/>
      <c r="BK56" s="564"/>
      <c r="BL56" s="564"/>
      <c r="BM56" s="564"/>
      <c r="BO56" s="564" t="s">
        <v>647</v>
      </c>
      <c r="BP56" s="564"/>
      <c r="BQ56" s="564"/>
      <c r="BR56" s="564"/>
      <c r="BS56" s="564"/>
      <c r="BT56" s="564"/>
      <c r="BU56" s="564"/>
      <c r="BV56" s="564"/>
      <c r="BW56" s="564"/>
      <c r="BX56" s="564"/>
      <c r="BY56" s="564"/>
      <c r="BZ56" s="564"/>
      <c r="CA56" s="564"/>
      <c r="CB56" s="564"/>
      <c r="CC56" s="564"/>
      <c r="CD56" s="564"/>
      <c r="CE56" s="564"/>
      <c r="CF56" s="564"/>
      <c r="CG56" s="564"/>
      <c r="CH56" s="564"/>
      <c r="CI56" s="564"/>
      <c r="CK56" s="564" t="s">
        <v>647</v>
      </c>
      <c r="CL56" s="564"/>
      <c r="CM56" s="564"/>
      <c r="CN56" s="564"/>
      <c r="CO56" s="564"/>
      <c r="CP56" s="564"/>
      <c r="CQ56" s="564"/>
      <c r="CR56" s="564"/>
      <c r="CS56" s="564"/>
      <c r="CT56" s="564"/>
      <c r="CU56" s="564"/>
      <c r="CV56" s="564"/>
      <c r="CW56" s="564"/>
      <c r="CX56" s="564"/>
      <c r="CY56" s="564"/>
      <c r="CZ56" s="564"/>
      <c r="DA56" s="564"/>
      <c r="DB56" s="564"/>
      <c r="DC56" s="564"/>
      <c r="DD56" s="564"/>
      <c r="DE56" s="564"/>
      <c r="DF56" s="564"/>
    </row>
    <row r="57" spans="1:134" ht="15">
      <c r="A57" s="50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W57" s="50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S57" s="50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O57" s="50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K57" s="43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</row>
    <row r="58" spans="1:134" s="49" customFormat="1" ht="15.95" customHeight="1">
      <c r="A58" s="45"/>
      <c r="B58" s="60">
        <v>5</v>
      </c>
      <c r="C58" s="61">
        <v>10015286372</v>
      </c>
      <c r="D58" s="148" t="s">
        <v>391</v>
      </c>
      <c r="E58" s="149" t="s">
        <v>390</v>
      </c>
      <c r="F58" s="149" t="s">
        <v>134</v>
      </c>
      <c r="G58" s="409" t="s">
        <v>59</v>
      </c>
      <c r="H58" s="43" t="s">
        <v>372</v>
      </c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117"/>
      <c r="W58" s="45">
        <v>1</v>
      </c>
      <c r="X58" s="60">
        <v>7</v>
      </c>
      <c r="Y58" s="61">
        <v>10009487085</v>
      </c>
      <c r="Z58" s="148" t="s">
        <v>649</v>
      </c>
      <c r="AA58" s="149" t="s">
        <v>383</v>
      </c>
      <c r="AB58" s="149" t="s">
        <v>617</v>
      </c>
      <c r="AC58" s="409" t="s">
        <v>622</v>
      </c>
      <c r="AD58" s="43" t="s">
        <v>372</v>
      </c>
      <c r="AE58" s="43">
        <v>1</v>
      </c>
      <c r="AF58" s="43"/>
      <c r="AG58" s="43">
        <v>40</v>
      </c>
      <c r="AH58" s="43"/>
      <c r="AI58" s="43"/>
      <c r="AJ58" s="43"/>
      <c r="AK58" s="43"/>
      <c r="AL58" s="43"/>
      <c r="AM58" s="43"/>
      <c r="AN58" s="43"/>
      <c r="AO58" s="43"/>
      <c r="AP58" s="43"/>
      <c r="AQ58" s="117">
        <f>AG58+AJ58+AM58+AP58</f>
        <v>40</v>
      </c>
      <c r="AS58" s="45">
        <v>1</v>
      </c>
      <c r="AT58" s="60">
        <v>7</v>
      </c>
      <c r="AU58" s="61">
        <v>10009487085</v>
      </c>
      <c r="AV58" s="148" t="s">
        <v>649</v>
      </c>
      <c r="AW58" s="149" t="s">
        <v>383</v>
      </c>
      <c r="AX58" s="149" t="s">
        <v>617</v>
      </c>
      <c r="AY58" s="409" t="s">
        <v>622</v>
      </c>
      <c r="AZ58" s="43" t="s">
        <v>372</v>
      </c>
      <c r="BA58" s="43">
        <v>1</v>
      </c>
      <c r="BB58" s="43"/>
      <c r="BC58" s="43">
        <v>40</v>
      </c>
      <c r="BD58" s="43">
        <v>2</v>
      </c>
      <c r="BE58" s="43">
        <v>7</v>
      </c>
      <c r="BF58" s="43">
        <v>38</v>
      </c>
      <c r="BG58" s="43"/>
      <c r="BH58" s="43"/>
      <c r="BI58" s="43"/>
      <c r="BJ58" s="43"/>
      <c r="BK58" s="43"/>
      <c r="BL58" s="43"/>
      <c r="BM58" s="117">
        <f>BC58+BF58+BI58+BL58</f>
        <v>78</v>
      </c>
      <c r="BO58" s="45">
        <v>1</v>
      </c>
      <c r="BP58" s="60">
        <v>7</v>
      </c>
      <c r="BQ58" s="61">
        <v>10009487085</v>
      </c>
      <c r="BR58" s="148" t="s">
        <v>649</v>
      </c>
      <c r="BS58" s="149" t="s">
        <v>383</v>
      </c>
      <c r="BT58" s="149" t="s">
        <v>617</v>
      </c>
      <c r="BU58" s="409" t="s">
        <v>622</v>
      </c>
      <c r="BV58" s="43" t="s">
        <v>372</v>
      </c>
      <c r="BW58" s="43">
        <v>1</v>
      </c>
      <c r="BX58" s="43"/>
      <c r="BY58" s="43">
        <v>40</v>
      </c>
      <c r="BZ58" s="43">
        <v>2</v>
      </c>
      <c r="CA58" s="43">
        <v>7</v>
      </c>
      <c r="CB58" s="43">
        <v>38</v>
      </c>
      <c r="CC58" s="43">
        <v>1</v>
      </c>
      <c r="CD58" s="43"/>
      <c r="CE58" s="43">
        <v>40</v>
      </c>
      <c r="CF58" s="43"/>
      <c r="CG58" s="43"/>
      <c r="CH58" s="43"/>
      <c r="CI58" s="117">
        <f>BY58+CB58+CE58+CH58</f>
        <v>118</v>
      </c>
      <c r="CK58" s="45">
        <v>1</v>
      </c>
      <c r="CL58" s="148">
        <v>7</v>
      </c>
      <c r="CM58" s="147">
        <v>10009487085</v>
      </c>
      <c r="CN58" s="148" t="s">
        <v>649</v>
      </c>
      <c r="CO58" s="149" t="s">
        <v>383</v>
      </c>
      <c r="CP58" s="149" t="s">
        <v>617</v>
      </c>
      <c r="CQ58" s="409" t="s">
        <v>622</v>
      </c>
      <c r="CR58" s="43" t="s">
        <v>372</v>
      </c>
      <c r="CS58" s="43">
        <v>1</v>
      </c>
      <c r="CT58" s="43"/>
      <c r="CU58" s="43">
        <v>40</v>
      </c>
      <c r="CV58" s="43">
        <v>2</v>
      </c>
      <c r="CW58" s="43">
        <v>7</v>
      </c>
      <c r="CX58" s="43">
        <v>38</v>
      </c>
      <c r="CY58" s="43">
        <v>1</v>
      </c>
      <c r="CZ58" s="43"/>
      <c r="DA58" s="43">
        <v>40</v>
      </c>
      <c r="DB58" s="43">
        <v>1</v>
      </c>
      <c r="DC58" s="43">
        <v>28</v>
      </c>
      <c r="DD58" s="43"/>
      <c r="DE58" s="117">
        <f>CU58+CX58+DA58+DD58</f>
        <v>118</v>
      </c>
      <c r="DF58" s="464">
        <f>EA58</f>
        <v>146</v>
      </c>
      <c r="DG58" s="104" t="str">
        <f>CONCATENATE(CL58," ",CN58)</f>
        <v xml:space="preserve">7 DIDERIKSEN </v>
      </c>
      <c r="DH58" s="653">
        <v>3</v>
      </c>
      <c r="DI58" s="653">
        <v>3</v>
      </c>
      <c r="DJ58" s="653">
        <v>2</v>
      </c>
      <c r="DK58" s="653">
        <v>5</v>
      </c>
      <c r="DL58" s="653">
        <v>3</v>
      </c>
      <c r="DM58" s="653">
        <v>5</v>
      </c>
      <c r="DN58" s="653">
        <v>5</v>
      </c>
      <c r="DO58" s="653"/>
      <c r="DP58" s="653">
        <v>2</v>
      </c>
      <c r="DQ58" s="653"/>
      <c r="DR58" s="653"/>
      <c r="DS58" s="653"/>
      <c r="DT58" s="653"/>
      <c r="DU58" s="653"/>
      <c r="DV58" s="653"/>
      <c r="DW58" s="653"/>
      <c r="DX58" s="653"/>
      <c r="DY58" s="653"/>
      <c r="DZ58" s="104">
        <f>SUM(DH58:DY58)</f>
        <v>28</v>
      </c>
      <c r="EA58" s="104">
        <f>DZ58+DE58</f>
        <v>146</v>
      </c>
      <c r="EB58" s="466"/>
      <c r="EC58" s="466"/>
      <c r="ED58" s="466">
        <v>38</v>
      </c>
    </row>
    <row r="59" spans="1:134" s="49" customFormat="1" ht="15.95" customHeight="1">
      <c r="A59" s="45"/>
      <c r="B59" s="60">
        <v>6</v>
      </c>
      <c r="C59" s="61">
        <v>10004631732</v>
      </c>
      <c r="D59" s="148" t="s">
        <v>386</v>
      </c>
      <c r="E59" s="149" t="s">
        <v>385</v>
      </c>
      <c r="F59" s="149" t="s">
        <v>617</v>
      </c>
      <c r="G59" s="409" t="s">
        <v>622</v>
      </c>
      <c r="H59" s="43" t="s">
        <v>372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117"/>
      <c r="W59" s="45">
        <v>2</v>
      </c>
      <c r="X59" s="60">
        <v>9</v>
      </c>
      <c r="Y59" s="61">
        <v>10010945725</v>
      </c>
      <c r="Z59" s="148" t="s">
        <v>378</v>
      </c>
      <c r="AA59" s="149" t="s">
        <v>377</v>
      </c>
      <c r="AB59" s="149" t="s">
        <v>188</v>
      </c>
      <c r="AC59" s="409" t="s">
        <v>606</v>
      </c>
      <c r="AD59" s="43" t="s">
        <v>372</v>
      </c>
      <c r="AE59" s="43">
        <v>2</v>
      </c>
      <c r="AF59" s="43"/>
      <c r="AG59" s="43">
        <v>38</v>
      </c>
      <c r="AH59" s="43"/>
      <c r="AI59" s="43"/>
      <c r="AJ59" s="43"/>
      <c r="AK59" s="43"/>
      <c r="AL59" s="43"/>
      <c r="AM59" s="43"/>
      <c r="AN59" s="43"/>
      <c r="AO59" s="43"/>
      <c r="AP59" s="43"/>
      <c r="AQ59" s="117">
        <f>AG59+AJ59+AM59+AP59</f>
        <v>38</v>
      </c>
      <c r="AS59" s="45">
        <v>2</v>
      </c>
      <c r="AT59" s="60">
        <v>9</v>
      </c>
      <c r="AU59" s="61">
        <v>10010945725</v>
      </c>
      <c r="AV59" s="148" t="s">
        <v>378</v>
      </c>
      <c r="AW59" s="149" t="s">
        <v>377</v>
      </c>
      <c r="AX59" s="149" t="s">
        <v>188</v>
      </c>
      <c r="AY59" s="409" t="s">
        <v>606</v>
      </c>
      <c r="AZ59" s="43" t="s">
        <v>372</v>
      </c>
      <c r="BA59" s="43">
        <v>2</v>
      </c>
      <c r="BB59" s="43"/>
      <c r="BC59" s="43">
        <v>38</v>
      </c>
      <c r="BD59" s="43">
        <v>3</v>
      </c>
      <c r="BE59" s="43">
        <v>3</v>
      </c>
      <c r="BF59" s="43">
        <v>36</v>
      </c>
      <c r="BG59" s="43"/>
      <c r="BH59" s="43"/>
      <c r="BI59" s="43"/>
      <c r="BJ59" s="43"/>
      <c r="BK59" s="43"/>
      <c r="BL59" s="43"/>
      <c r="BM59" s="117">
        <f>BC59+BF59+BI59+BL59</f>
        <v>74</v>
      </c>
      <c r="BO59" s="45">
        <v>2</v>
      </c>
      <c r="BP59" s="60">
        <v>22</v>
      </c>
      <c r="BQ59" s="61">
        <v>10004623244</v>
      </c>
      <c r="BR59" s="148" t="s">
        <v>362</v>
      </c>
      <c r="BS59" s="149" t="s">
        <v>361</v>
      </c>
      <c r="BT59" s="149" t="s">
        <v>221</v>
      </c>
      <c r="BU59" s="409" t="s">
        <v>169</v>
      </c>
      <c r="BV59" s="43" t="s">
        <v>372</v>
      </c>
      <c r="BW59" s="43">
        <v>8</v>
      </c>
      <c r="BX59" s="43"/>
      <c r="BY59" s="43">
        <v>26</v>
      </c>
      <c r="BZ59" s="43">
        <v>6</v>
      </c>
      <c r="CA59" s="43">
        <v>1</v>
      </c>
      <c r="CB59" s="43">
        <v>30</v>
      </c>
      <c r="CC59" s="43">
        <v>2</v>
      </c>
      <c r="CD59" s="43"/>
      <c r="CE59" s="43">
        <v>38</v>
      </c>
      <c r="CF59" s="43"/>
      <c r="CG59" s="43"/>
      <c r="CH59" s="43"/>
      <c r="CI59" s="117">
        <f>BY59+CB59+CE59+CH59</f>
        <v>94</v>
      </c>
      <c r="CK59" s="45">
        <v>2</v>
      </c>
      <c r="CL59" s="148">
        <v>22</v>
      </c>
      <c r="CM59" s="147">
        <v>10004623244</v>
      </c>
      <c r="CN59" s="148" t="s">
        <v>362</v>
      </c>
      <c r="CO59" s="149" t="s">
        <v>361</v>
      </c>
      <c r="CP59" s="149" t="s">
        <v>221</v>
      </c>
      <c r="CQ59" s="409" t="s">
        <v>169</v>
      </c>
      <c r="CR59" s="43" t="s">
        <v>372</v>
      </c>
      <c r="CS59" s="43">
        <v>8</v>
      </c>
      <c r="CT59" s="43"/>
      <c r="CU59" s="43">
        <v>26</v>
      </c>
      <c r="CV59" s="43">
        <v>6</v>
      </c>
      <c r="CW59" s="43">
        <v>1</v>
      </c>
      <c r="CX59" s="43">
        <v>30</v>
      </c>
      <c r="CY59" s="43">
        <v>2</v>
      </c>
      <c r="CZ59" s="43"/>
      <c r="DA59" s="43">
        <v>38</v>
      </c>
      <c r="DB59" s="43">
        <v>2</v>
      </c>
      <c r="DC59" s="43">
        <v>25</v>
      </c>
      <c r="DD59" s="43"/>
      <c r="DE59" s="117">
        <f>CU59+CX59+DA59+DD59</f>
        <v>94</v>
      </c>
      <c r="DF59" s="464">
        <f>EA59</f>
        <v>119</v>
      </c>
      <c r="DG59" s="104" t="str">
        <f>CONCATENATE(CL59," ",CN59)</f>
        <v xml:space="preserve">22 AUGUSTINAS </v>
      </c>
      <c r="DH59" s="653"/>
      <c r="DI59" s="653"/>
      <c r="DJ59" s="653">
        <v>5</v>
      </c>
      <c r="DK59" s="653"/>
      <c r="DL59" s="653">
        <v>5</v>
      </c>
      <c r="DM59" s="653"/>
      <c r="DN59" s="653"/>
      <c r="DO59" s="653"/>
      <c r="DP59" s="653">
        <v>5</v>
      </c>
      <c r="DQ59" s="653">
        <v>10</v>
      </c>
      <c r="DR59" s="653"/>
      <c r="DS59" s="653"/>
      <c r="DT59" s="653"/>
      <c r="DU59" s="653"/>
      <c r="DV59" s="653"/>
      <c r="DW59" s="653"/>
      <c r="DX59" s="653"/>
      <c r="DY59" s="653"/>
      <c r="DZ59" s="104">
        <f>SUM(DH59:DY59)</f>
        <v>25</v>
      </c>
      <c r="EA59" s="104">
        <f>DZ59+DE59</f>
        <v>119</v>
      </c>
      <c r="EB59" s="466"/>
      <c r="EC59" s="466"/>
      <c r="ED59" s="466">
        <v>22</v>
      </c>
    </row>
    <row r="60" spans="1:134" s="49" customFormat="1" ht="15.95" customHeight="1">
      <c r="A60" s="45"/>
      <c r="B60" s="60">
        <v>7</v>
      </c>
      <c r="C60" s="61">
        <v>10009487085</v>
      </c>
      <c r="D60" s="148" t="s">
        <v>649</v>
      </c>
      <c r="E60" s="149" t="s">
        <v>383</v>
      </c>
      <c r="F60" s="149" t="s">
        <v>617</v>
      </c>
      <c r="G60" s="409" t="s">
        <v>622</v>
      </c>
      <c r="H60" s="43" t="s">
        <v>372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117"/>
      <c r="W60" s="45">
        <v>3</v>
      </c>
      <c r="X60" s="60">
        <v>11</v>
      </c>
      <c r="Y60" s="61">
        <v>10010700700</v>
      </c>
      <c r="Z60" s="148" t="s">
        <v>374</v>
      </c>
      <c r="AA60" s="149" t="s">
        <v>373</v>
      </c>
      <c r="AB60" s="149" t="s">
        <v>188</v>
      </c>
      <c r="AC60" s="409" t="s">
        <v>606</v>
      </c>
      <c r="AD60" s="43" t="s">
        <v>372</v>
      </c>
      <c r="AE60" s="43">
        <v>3</v>
      </c>
      <c r="AF60" s="43"/>
      <c r="AG60" s="43">
        <v>36</v>
      </c>
      <c r="AH60" s="43"/>
      <c r="AI60" s="43"/>
      <c r="AJ60" s="43"/>
      <c r="AK60" s="43"/>
      <c r="AL60" s="43"/>
      <c r="AM60" s="43"/>
      <c r="AN60" s="43"/>
      <c r="AO60" s="43"/>
      <c r="AP60" s="43"/>
      <c r="AQ60" s="117">
        <f>AG60+AJ60+AM60+AP60</f>
        <v>36</v>
      </c>
      <c r="AS60" s="45">
        <v>3</v>
      </c>
      <c r="AT60" s="60">
        <v>11</v>
      </c>
      <c r="AU60" s="61">
        <v>10010700700</v>
      </c>
      <c r="AV60" s="148" t="s">
        <v>374</v>
      </c>
      <c r="AW60" s="149" t="s">
        <v>373</v>
      </c>
      <c r="AX60" s="149" t="s">
        <v>188</v>
      </c>
      <c r="AY60" s="409" t="s">
        <v>606</v>
      </c>
      <c r="AZ60" s="43" t="s">
        <v>372</v>
      </c>
      <c r="BA60" s="43">
        <v>3</v>
      </c>
      <c r="BB60" s="43"/>
      <c r="BC60" s="43">
        <v>36</v>
      </c>
      <c r="BD60" s="43">
        <v>9</v>
      </c>
      <c r="BE60" s="43"/>
      <c r="BF60" s="43">
        <v>24</v>
      </c>
      <c r="BG60" s="43"/>
      <c r="BH60" s="43"/>
      <c r="BI60" s="43"/>
      <c r="BJ60" s="43"/>
      <c r="BK60" s="43"/>
      <c r="BL60" s="43"/>
      <c r="BM60" s="117">
        <f>BC60+BF60+BI60+BL60</f>
        <v>60</v>
      </c>
      <c r="BO60" s="45">
        <v>3</v>
      </c>
      <c r="BP60" s="60">
        <v>6</v>
      </c>
      <c r="BQ60" s="61">
        <v>10004631732</v>
      </c>
      <c r="BR60" s="148" t="s">
        <v>386</v>
      </c>
      <c r="BS60" s="149" t="s">
        <v>385</v>
      </c>
      <c r="BT60" s="149" t="s">
        <v>617</v>
      </c>
      <c r="BU60" s="409" t="s">
        <v>622</v>
      </c>
      <c r="BV60" s="43" t="s">
        <v>372</v>
      </c>
      <c r="BW60" s="43">
        <v>17</v>
      </c>
      <c r="BX60" s="43"/>
      <c r="BY60" s="43">
        <v>8</v>
      </c>
      <c r="BZ60" s="43">
        <v>1</v>
      </c>
      <c r="CA60" s="43">
        <v>10</v>
      </c>
      <c r="CB60" s="43">
        <v>40</v>
      </c>
      <c r="CC60" s="43">
        <v>4</v>
      </c>
      <c r="CD60" s="43"/>
      <c r="CE60" s="43">
        <v>34</v>
      </c>
      <c r="CF60" s="43"/>
      <c r="CG60" s="43"/>
      <c r="CH60" s="43"/>
      <c r="CI60" s="117">
        <f>BY60+CB60+CE60+CH60</f>
        <v>82</v>
      </c>
      <c r="CK60" s="45">
        <v>3</v>
      </c>
      <c r="CL60" s="148">
        <v>6</v>
      </c>
      <c r="CM60" s="147">
        <v>10004631732</v>
      </c>
      <c r="CN60" s="148" t="s">
        <v>386</v>
      </c>
      <c r="CO60" s="149" t="s">
        <v>385</v>
      </c>
      <c r="CP60" s="149" t="s">
        <v>617</v>
      </c>
      <c r="CQ60" s="409" t="s">
        <v>622</v>
      </c>
      <c r="CR60" s="43" t="s">
        <v>372</v>
      </c>
      <c r="CS60" s="43">
        <v>17</v>
      </c>
      <c r="CT60" s="43"/>
      <c r="CU60" s="43">
        <v>8</v>
      </c>
      <c r="CV60" s="43">
        <v>1</v>
      </c>
      <c r="CW60" s="43">
        <v>10</v>
      </c>
      <c r="CX60" s="43">
        <v>40</v>
      </c>
      <c r="CY60" s="43">
        <v>4</v>
      </c>
      <c r="CZ60" s="43"/>
      <c r="DA60" s="43">
        <v>34</v>
      </c>
      <c r="DB60" s="43">
        <v>4</v>
      </c>
      <c r="DC60" s="43">
        <v>12</v>
      </c>
      <c r="DD60" s="43"/>
      <c r="DE60" s="117">
        <f>CU60+CX60+DA60+DD60</f>
        <v>82</v>
      </c>
      <c r="DF60" s="464">
        <f>EA60</f>
        <v>94</v>
      </c>
      <c r="DG60" s="104" t="str">
        <f>CONCATENATE(CL60," ",CN60)</f>
        <v>6 SCHMIDT</v>
      </c>
      <c r="DH60" s="653"/>
      <c r="DI60" s="653"/>
      <c r="DJ60" s="653"/>
      <c r="DK60" s="653">
        <v>3</v>
      </c>
      <c r="DL60" s="653">
        <v>2</v>
      </c>
      <c r="DM60" s="653">
        <v>2</v>
      </c>
      <c r="DN60" s="653"/>
      <c r="DO60" s="653">
        <v>5</v>
      </c>
      <c r="DP60" s="653"/>
      <c r="DQ60" s="653"/>
      <c r="DR60" s="653"/>
      <c r="DS60" s="653"/>
      <c r="DT60" s="653"/>
      <c r="DU60" s="653"/>
      <c r="DV60" s="653"/>
      <c r="DW60" s="653"/>
      <c r="DX60" s="653"/>
      <c r="DY60" s="653"/>
      <c r="DZ60" s="104">
        <f>SUM(DH60:DY60)</f>
        <v>12</v>
      </c>
      <c r="EA60" s="104">
        <f>DZ60+DE60</f>
        <v>94</v>
      </c>
      <c r="EB60" s="466"/>
      <c r="EC60" s="466"/>
      <c r="ED60" s="466">
        <v>8</v>
      </c>
    </row>
    <row r="61" spans="1:134" s="49" customFormat="1" ht="15.95" customHeight="1">
      <c r="A61" s="45"/>
      <c r="B61" s="60">
        <v>8</v>
      </c>
      <c r="C61" s="61">
        <v>10008690271</v>
      </c>
      <c r="D61" s="148" t="s">
        <v>650</v>
      </c>
      <c r="E61" s="149" t="s">
        <v>639</v>
      </c>
      <c r="F61" s="149" t="s">
        <v>188</v>
      </c>
      <c r="G61" s="409" t="s">
        <v>606</v>
      </c>
      <c r="H61" s="43" t="s">
        <v>372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117"/>
      <c r="W61" s="45">
        <v>4</v>
      </c>
      <c r="X61" s="60">
        <v>36</v>
      </c>
      <c r="Y61" s="61">
        <v>10006065716</v>
      </c>
      <c r="Z61" s="148" t="s">
        <v>358</v>
      </c>
      <c r="AA61" s="149" t="s">
        <v>357</v>
      </c>
      <c r="AB61" s="149" t="s">
        <v>558</v>
      </c>
      <c r="AC61" s="409" t="s">
        <v>620</v>
      </c>
      <c r="AD61" s="43" t="s">
        <v>372</v>
      </c>
      <c r="AE61" s="43">
        <v>4</v>
      </c>
      <c r="AF61" s="43"/>
      <c r="AG61" s="43">
        <v>34</v>
      </c>
      <c r="AH61" s="43"/>
      <c r="AI61" s="43"/>
      <c r="AJ61" s="43"/>
      <c r="AK61" s="43"/>
      <c r="AL61" s="43"/>
      <c r="AM61" s="43"/>
      <c r="AN61" s="43"/>
      <c r="AO61" s="43"/>
      <c r="AP61" s="43"/>
      <c r="AQ61" s="117">
        <f>AG61+AJ61+AM61+AP61</f>
        <v>34</v>
      </c>
      <c r="AS61" s="45">
        <v>4</v>
      </c>
      <c r="AT61" s="60">
        <v>22</v>
      </c>
      <c r="AU61" s="61">
        <v>10004623244</v>
      </c>
      <c r="AV61" s="148" t="s">
        <v>362</v>
      </c>
      <c r="AW61" s="149" t="s">
        <v>361</v>
      </c>
      <c r="AX61" s="149" t="s">
        <v>221</v>
      </c>
      <c r="AY61" s="409" t="s">
        <v>169</v>
      </c>
      <c r="AZ61" s="43" t="s">
        <v>372</v>
      </c>
      <c r="BA61" s="43">
        <v>8</v>
      </c>
      <c r="BB61" s="43"/>
      <c r="BC61" s="43">
        <v>26</v>
      </c>
      <c r="BD61" s="43">
        <v>6</v>
      </c>
      <c r="BE61" s="43">
        <v>1</v>
      </c>
      <c r="BF61" s="43">
        <v>30</v>
      </c>
      <c r="BG61" s="43"/>
      <c r="BH61" s="43"/>
      <c r="BI61" s="43"/>
      <c r="BJ61" s="43"/>
      <c r="BK61" s="43"/>
      <c r="BL61" s="43"/>
      <c r="BM61" s="117">
        <f>BC61+BF61+BI61+BL61</f>
        <v>56</v>
      </c>
      <c r="BO61" s="45">
        <v>4</v>
      </c>
      <c r="BP61" s="60">
        <v>11</v>
      </c>
      <c r="BQ61" s="61">
        <v>10010700700</v>
      </c>
      <c r="BR61" s="148" t="s">
        <v>374</v>
      </c>
      <c r="BS61" s="149" t="s">
        <v>373</v>
      </c>
      <c r="BT61" s="149" t="s">
        <v>188</v>
      </c>
      <c r="BU61" s="409" t="s">
        <v>606</v>
      </c>
      <c r="BV61" s="43" t="s">
        <v>372</v>
      </c>
      <c r="BW61" s="43">
        <v>3</v>
      </c>
      <c r="BX61" s="43"/>
      <c r="BY61" s="43">
        <v>36</v>
      </c>
      <c r="BZ61" s="43">
        <v>9</v>
      </c>
      <c r="CA61" s="43"/>
      <c r="CB61" s="43">
        <v>24</v>
      </c>
      <c r="CC61" s="43">
        <v>10</v>
      </c>
      <c r="CD61" s="43"/>
      <c r="CE61" s="43">
        <v>22</v>
      </c>
      <c r="CF61" s="43"/>
      <c r="CG61" s="43"/>
      <c r="CH61" s="43"/>
      <c r="CI61" s="117">
        <f>BY61+CB61+CE61+CH61</f>
        <v>82</v>
      </c>
      <c r="CK61" s="45">
        <v>4</v>
      </c>
      <c r="CL61" s="148">
        <v>54</v>
      </c>
      <c r="CM61" s="147">
        <v>10007499090</v>
      </c>
      <c r="CN61" s="148" t="s">
        <v>641</v>
      </c>
      <c r="CO61" s="149" t="s">
        <v>336</v>
      </c>
      <c r="CP61" s="149" t="s">
        <v>216</v>
      </c>
      <c r="CQ61" s="409" t="s">
        <v>623</v>
      </c>
      <c r="CR61" s="43" t="s">
        <v>372</v>
      </c>
      <c r="CS61" s="43">
        <v>9</v>
      </c>
      <c r="CT61" s="43"/>
      <c r="CU61" s="43">
        <v>24</v>
      </c>
      <c r="CV61" s="43">
        <v>8</v>
      </c>
      <c r="CW61" s="43"/>
      <c r="CX61" s="43">
        <v>26</v>
      </c>
      <c r="CY61" s="43">
        <v>6</v>
      </c>
      <c r="CZ61" s="43"/>
      <c r="DA61" s="43">
        <v>30</v>
      </c>
      <c r="DB61" s="43">
        <v>3</v>
      </c>
      <c r="DC61" s="43">
        <v>13</v>
      </c>
      <c r="DD61" s="43"/>
      <c r="DE61" s="117">
        <f>CU61+CX61+DA61+DD61</f>
        <v>80</v>
      </c>
      <c r="DF61" s="464">
        <f>EA61</f>
        <v>93</v>
      </c>
      <c r="DG61" s="104" t="str">
        <f>CONCATENATE(CL61," ",CN61)</f>
        <v>54 KÜLLMER</v>
      </c>
      <c r="DH61" s="653"/>
      <c r="DI61" s="653"/>
      <c r="DJ61" s="653">
        <v>3</v>
      </c>
      <c r="DK61" s="653"/>
      <c r="DL61" s="653">
        <v>1</v>
      </c>
      <c r="DM61" s="653"/>
      <c r="DN61" s="653">
        <v>3</v>
      </c>
      <c r="DO61" s="653"/>
      <c r="DP61" s="653"/>
      <c r="DQ61" s="653">
        <v>6</v>
      </c>
      <c r="DR61" s="653"/>
      <c r="DS61" s="653"/>
      <c r="DT61" s="653"/>
      <c r="DU61" s="653"/>
      <c r="DV61" s="653"/>
      <c r="DW61" s="653"/>
      <c r="DX61" s="653"/>
      <c r="DY61" s="653"/>
      <c r="DZ61" s="104">
        <f>SUM(DH61:DY61)</f>
        <v>13</v>
      </c>
      <c r="EA61" s="104">
        <f>DZ61+DE61</f>
        <v>93</v>
      </c>
      <c r="EB61" s="466"/>
      <c r="EC61" s="466"/>
      <c r="ED61" s="466">
        <v>30</v>
      </c>
    </row>
    <row r="62" spans="1:134" s="49" customFormat="1" ht="15.95" customHeight="1">
      <c r="A62" s="45"/>
      <c r="B62" s="60">
        <v>9</v>
      </c>
      <c r="C62" s="61">
        <v>10010945725</v>
      </c>
      <c r="D62" s="148" t="s">
        <v>378</v>
      </c>
      <c r="E62" s="149" t="s">
        <v>377</v>
      </c>
      <c r="F62" s="149" t="s">
        <v>188</v>
      </c>
      <c r="G62" s="409" t="s">
        <v>606</v>
      </c>
      <c r="H62" s="43" t="s">
        <v>372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117"/>
      <c r="W62" s="45">
        <v>5</v>
      </c>
      <c r="X62" s="60">
        <v>45</v>
      </c>
      <c r="Y62" s="61">
        <v>10004738937</v>
      </c>
      <c r="Z62" s="148" t="s">
        <v>352</v>
      </c>
      <c r="AA62" s="149" t="s">
        <v>351</v>
      </c>
      <c r="AB62" s="149" t="s">
        <v>134</v>
      </c>
      <c r="AC62" s="409" t="s">
        <v>434</v>
      </c>
      <c r="AD62" s="43" t="s">
        <v>372</v>
      </c>
      <c r="AE62" s="43">
        <v>5</v>
      </c>
      <c r="AF62" s="43"/>
      <c r="AG62" s="43">
        <v>32</v>
      </c>
      <c r="AH62" s="43"/>
      <c r="AI62" s="43"/>
      <c r="AJ62" s="43"/>
      <c r="AK62" s="43"/>
      <c r="AL62" s="43"/>
      <c r="AM62" s="43"/>
      <c r="AN62" s="43"/>
      <c r="AO62" s="43"/>
      <c r="AP62" s="43"/>
      <c r="AQ62" s="117">
        <f>AG62+AJ62+AM62+AP62</f>
        <v>32</v>
      </c>
      <c r="AS62" s="45">
        <v>5</v>
      </c>
      <c r="AT62" s="60">
        <v>77</v>
      </c>
      <c r="AU62" s="61">
        <v>10008670770</v>
      </c>
      <c r="AV62" s="148" t="s">
        <v>326</v>
      </c>
      <c r="AW62" s="149" t="s">
        <v>325</v>
      </c>
      <c r="AX62" s="149" t="s">
        <v>621</v>
      </c>
      <c r="AY62" s="409" t="s">
        <v>105</v>
      </c>
      <c r="AZ62" s="43" t="s">
        <v>372</v>
      </c>
      <c r="BA62" s="43">
        <v>11</v>
      </c>
      <c r="BB62" s="43"/>
      <c r="BC62" s="43">
        <v>20</v>
      </c>
      <c r="BD62" s="43">
        <v>4</v>
      </c>
      <c r="BE62" s="43">
        <v>2</v>
      </c>
      <c r="BF62" s="43">
        <v>34</v>
      </c>
      <c r="BG62" s="43"/>
      <c r="BH62" s="43"/>
      <c r="BI62" s="43"/>
      <c r="BJ62" s="43"/>
      <c r="BK62" s="43"/>
      <c r="BL62" s="43"/>
      <c r="BM62" s="117">
        <f>BC62+BF62+BI62+BL62</f>
        <v>54</v>
      </c>
      <c r="BO62" s="45">
        <v>5</v>
      </c>
      <c r="BP62" s="60">
        <v>54</v>
      </c>
      <c r="BQ62" s="61">
        <v>10007499090</v>
      </c>
      <c r="BR62" s="148" t="s">
        <v>641</v>
      </c>
      <c r="BS62" s="149" t="s">
        <v>336</v>
      </c>
      <c r="BT62" s="149" t="s">
        <v>216</v>
      </c>
      <c r="BU62" s="409" t="s">
        <v>623</v>
      </c>
      <c r="BV62" s="43" t="s">
        <v>372</v>
      </c>
      <c r="BW62" s="43">
        <v>9</v>
      </c>
      <c r="BX62" s="43"/>
      <c r="BY62" s="43">
        <v>24</v>
      </c>
      <c r="BZ62" s="43">
        <v>8</v>
      </c>
      <c r="CA62" s="43"/>
      <c r="CB62" s="43">
        <v>26</v>
      </c>
      <c r="CC62" s="43">
        <v>6</v>
      </c>
      <c r="CD62" s="43"/>
      <c r="CE62" s="43">
        <v>30</v>
      </c>
      <c r="CF62" s="43"/>
      <c r="CG62" s="43"/>
      <c r="CH62" s="43"/>
      <c r="CI62" s="117">
        <f>BY62+CB62+CE62+CH62</f>
        <v>80</v>
      </c>
      <c r="CK62" s="45">
        <v>5</v>
      </c>
      <c r="CL62" s="148">
        <v>9</v>
      </c>
      <c r="CM62" s="147">
        <v>10010945725</v>
      </c>
      <c r="CN62" s="148" t="s">
        <v>378</v>
      </c>
      <c r="CO62" s="149" t="s">
        <v>377</v>
      </c>
      <c r="CP62" s="149" t="s">
        <v>188</v>
      </c>
      <c r="CQ62" s="409" t="s">
        <v>606</v>
      </c>
      <c r="CR62" s="43" t="s">
        <v>372</v>
      </c>
      <c r="CS62" s="43">
        <v>2</v>
      </c>
      <c r="CT62" s="43"/>
      <c r="CU62" s="43">
        <v>38</v>
      </c>
      <c r="CV62" s="43">
        <v>3</v>
      </c>
      <c r="CW62" s="43">
        <v>3</v>
      </c>
      <c r="CX62" s="43">
        <v>36</v>
      </c>
      <c r="CY62" s="43">
        <v>18</v>
      </c>
      <c r="CZ62" s="43"/>
      <c r="DA62" s="43">
        <v>6</v>
      </c>
      <c r="DB62" s="43">
        <v>5</v>
      </c>
      <c r="DC62" s="43">
        <v>10</v>
      </c>
      <c r="DD62" s="43"/>
      <c r="DE62" s="117">
        <f>CU62+CX62+DA62+DD62</f>
        <v>80</v>
      </c>
      <c r="DF62" s="464">
        <f>EA62</f>
        <v>90</v>
      </c>
      <c r="DG62" s="104" t="str">
        <f>CONCATENATE(CL62," ",CN62)</f>
        <v>9 KACZKOWSKA</v>
      </c>
      <c r="DH62" s="653">
        <v>5</v>
      </c>
      <c r="DI62" s="653"/>
      <c r="DJ62" s="653"/>
      <c r="DK62" s="653">
        <v>1</v>
      </c>
      <c r="DL62" s="653"/>
      <c r="DM62" s="653"/>
      <c r="DN62" s="653"/>
      <c r="DO62" s="653"/>
      <c r="DP62" s="653"/>
      <c r="DQ62" s="653">
        <v>4</v>
      </c>
      <c r="DR62" s="653"/>
      <c r="DS62" s="653"/>
      <c r="DT62" s="653"/>
      <c r="DU62" s="653"/>
      <c r="DV62" s="653"/>
      <c r="DW62" s="653"/>
      <c r="DX62" s="653"/>
      <c r="DY62" s="653"/>
      <c r="DZ62" s="104">
        <f>SUM(DH62:DY62)</f>
        <v>10</v>
      </c>
      <c r="EA62" s="104">
        <f>DZ62+DE62</f>
        <v>90</v>
      </c>
      <c r="EB62" s="466"/>
      <c r="EC62" s="466"/>
      <c r="ED62" s="466">
        <v>16</v>
      </c>
    </row>
    <row r="63" spans="1:134" s="49" customFormat="1" ht="15.95" customHeight="1">
      <c r="A63" s="45"/>
      <c r="B63" s="60">
        <v>10</v>
      </c>
      <c r="C63" s="61">
        <v>10010201148</v>
      </c>
      <c r="D63" s="148" t="s">
        <v>376</v>
      </c>
      <c r="E63" s="149" t="s">
        <v>375</v>
      </c>
      <c r="F63" s="149" t="s">
        <v>188</v>
      </c>
      <c r="G63" s="409" t="s">
        <v>606</v>
      </c>
      <c r="H63" s="43" t="s">
        <v>372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117"/>
      <c r="W63" s="45">
        <v>6</v>
      </c>
      <c r="X63" s="60">
        <v>30</v>
      </c>
      <c r="Y63" s="61">
        <v>10010713228</v>
      </c>
      <c r="Z63" s="148" t="s">
        <v>360</v>
      </c>
      <c r="AA63" s="149" t="s">
        <v>359</v>
      </c>
      <c r="AB63" s="149" t="s">
        <v>215</v>
      </c>
      <c r="AC63" s="409" t="s">
        <v>91</v>
      </c>
      <c r="AD63" s="43" t="s">
        <v>372</v>
      </c>
      <c r="AE63" s="43">
        <v>6</v>
      </c>
      <c r="AF63" s="43"/>
      <c r="AG63" s="43">
        <v>30</v>
      </c>
      <c r="AH63" s="43"/>
      <c r="AI63" s="43"/>
      <c r="AJ63" s="43"/>
      <c r="AK63" s="43"/>
      <c r="AL63" s="43"/>
      <c r="AM63" s="43"/>
      <c r="AN63" s="43"/>
      <c r="AO63" s="43"/>
      <c r="AP63" s="43"/>
      <c r="AQ63" s="117">
        <f>AG63+AJ63+AM63+AP63</f>
        <v>30</v>
      </c>
      <c r="AS63" s="45">
        <v>6</v>
      </c>
      <c r="AT63" s="60">
        <v>36</v>
      </c>
      <c r="AU63" s="61">
        <v>10006065716</v>
      </c>
      <c r="AV63" s="148" t="s">
        <v>358</v>
      </c>
      <c r="AW63" s="149" t="s">
        <v>357</v>
      </c>
      <c r="AX63" s="149" t="s">
        <v>558</v>
      </c>
      <c r="AY63" s="409" t="s">
        <v>620</v>
      </c>
      <c r="AZ63" s="43" t="s">
        <v>372</v>
      </c>
      <c r="BA63" s="43">
        <v>4</v>
      </c>
      <c r="BB63" s="43"/>
      <c r="BC63" s="43">
        <v>34</v>
      </c>
      <c r="BD63" s="43">
        <v>12</v>
      </c>
      <c r="BE63" s="43"/>
      <c r="BF63" s="43">
        <v>18</v>
      </c>
      <c r="BG63" s="43"/>
      <c r="BH63" s="43"/>
      <c r="BI63" s="43"/>
      <c r="BJ63" s="43"/>
      <c r="BK63" s="43"/>
      <c r="BL63" s="43"/>
      <c r="BM63" s="117">
        <f>BC63+BF63+BI63+BL63</f>
        <v>52</v>
      </c>
      <c r="BO63" s="45">
        <v>6</v>
      </c>
      <c r="BP63" s="60">
        <v>9</v>
      </c>
      <c r="BQ63" s="61">
        <v>10010945725</v>
      </c>
      <c r="BR63" s="148" t="s">
        <v>378</v>
      </c>
      <c r="BS63" s="149" t="s">
        <v>377</v>
      </c>
      <c r="BT63" s="149" t="s">
        <v>188</v>
      </c>
      <c r="BU63" s="409" t="s">
        <v>606</v>
      </c>
      <c r="BV63" s="43" t="s">
        <v>372</v>
      </c>
      <c r="BW63" s="43">
        <v>2</v>
      </c>
      <c r="BX63" s="43"/>
      <c r="BY63" s="43">
        <v>38</v>
      </c>
      <c r="BZ63" s="43">
        <v>3</v>
      </c>
      <c r="CA63" s="43">
        <v>3</v>
      </c>
      <c r="CB63" s="43">
        <v>36</v>
      </c>
      <c r="CC63" s="43">
        <v>18</v>
      </c>
      <c r="CD63" s="43"/>
      <c r="CE63" s="43">
        <v>6</v>
      </c>
      <c r="CF63" s="43"/>
      <c r="CG63" s="43"/>
      <c r="CH63" s="43"/>
      <c r="CI63" s="117">
        <f>BY63+CB63+CE63+CH63</f>
        <v>80</v>
      </c>
      <c r="CK63" s="45">
        <v>6</v>
      </c>
      <c r="CL63" s="148">
        <v>11</v>
      </c>
      <c r="CM63" s="147">
        <v>10010700700</v>
      </c>
      <c r="CN63" s="148" t="s">
        <v>374</v>
      </c>
      <c r="CO63" s="149" t="s">
        <v>373</v>
      </c>
      <c r="CP63" s="149" t="s">
        <v>188</v>
      </c>
      <c r="CQ63" s="409" t="s">
        <v>606</v>
      </c>
      <c r="CR63" s="43" t="s">
        <v>372</v>
      </c>
      <c r="CS63" s="43">
        <v>3</v>
      </c>
      <c r="CT63" s="43"/>
      <c r="CU63" s="43">
        <v>36</v>
      </c>
      <c r="CV63" s="43">
        <v>9</v>
      </c>
      <c r="CW63" s="43"/>
      <c r="CX63" s="43">
        <v>24</v>
      </c>
      <c r="CY63" s="43">
        <v>10</v>
      </c>
      <c r="CZ63" s="43"/>
      <c r="DA63" s="43">
        <v>22</v>
      </c>
      <c r="DB63" s="43">
        <v>7</v>
      </c>
      <c r="DC63" s="43">
        <v>7</v>
      </c>
      <c r="DD63" s="43"/>
      <c r="DE63" s="117">
        <f>CU63+CX63+DA63+DD63</f>
        <v>82</v>
      </c>
      <c r="DF63" s="464">
        <f>EA63</f>
        <v>89</v>
      </c>
      <c r="DG63" s="104" t="str">
        <f>CONCATENATE(CL63," ",CN63)</f>
        <v>11 GRACZEWSKA</v>
      </c>
      <c r="DH63" s="653">
        <v>1</v>
      </c>
      <c r="DI63" s="653">
        <v>2</v>
      </c>
      <c r="DJ63" s="653"/>
      <c r="DK63" s="653">
        <v>2</v>
      </c>
      <c r="DL63" s="653"/>
      <c r="DM63" s="653">
        <v>1</v>
      </c>
      <c r="DN63" s="653"/>
      <c r="DO63" s="653"/>
      <c r="DP63" s="653">
        <v>1</v>
      </c>
      <c r="DQ63" s="653"/>
      <c r="DR63" s="653"/>
      <c r="DS63" s="653"/>
      <c r="DT63" s="653"/>
      <c r="DU63" s="653"/>
      <c r="DV63" s="653"/>
      <c r="DW63" s="653"/>
      <c r="DX63" s="653"/>
      <c r="DY63" s="653"/>
      <c r="DZ63" s="104">
        <f>SUM(DH63:DY63)</f>
        <v>7</v>
      </c>
      <c r="EA63" s="104">
        <f>DZ63+DE63</f>
        <v>89</v>
      </c>
      <c r="EB63" s="466"/>
      <c r="EC63" s="466"/>
      <c r="ED63" s="466">
        <v>31</v>
      </c>
    </row>
    <row r="64" spans="1:134" s="49" customFormat="1" ht="15.95" customHeight="1">
      <c r="A64" s="45"/>
      <c r="B64" s="60">
        <v>11</v>
      </c>
      <c r="C64" s="61">
        <v>10010700700</v>
      </c>
      <c r="D64" s="148" t="s">
        <v>374</v>
      </c>
      <c r="E64" s="149" t="s">
        <v>373</v>
      </c>
      <c r="F64" s="149" t="s">
        <v>188</v>
      </c>
      <c r="G64" s="409" t="s">
        <v>606</v>
      </c>
      <c r="H64" s="43" t="s">
        <v>372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117"/>
      <c r="W64" s="45">
        <v>7</v>
      </c>
      <c r="X64" s="60">
        <v>23</v>
      </c>
      <c r="Y64" s="61">
        <v>10007272253</v>
      </c>
      <c r="Z64" s="148" t="s">
        <v>321</v>
      </c>
      <c r="AA64" s="149" t="s">
        <v>651</v>
      </c>
      <c r="AB64" s="149" t="s">
        <v>221</v>
      </c>
      <c r="AC64" s="409" t="s">
        <v>169</v>
      </c>
      <c r="AD64" s="43" t="s">
        <v>372</v>
      </c>
      <c r="AE64" s="43">
        <v>7</v>
      </c>
      <c r="AF64" s="43"/>
      <c r="AG64" s="43">
        <v>28</v>
      </c>
      <c r="AH64" s="43"/>
      <c r="AI64" s="43"/>
      <c r="AJ64" s="43"/>
      <c r="AK64" s="43"/>
      <c r="AL64" s="43"/>
      <c r="AM64" s="43"/>
      <c r="AN64" s="43"/>
      <c r="AO64" s="43"/>
      <c r="AP64" s="43"/>
      <c r="AQ64" s="117">
        <f>AG64+AJ64+AM64+AP64</f>
        <v>28</v>
      </c>
      <c r="AS64" s="45">
        <v>7</v>
      </c>
      <c r="AT64" s="60">
        <v>54</v>
      </c>
      <c r="AU64" s="61">
        <v>10007499090</v>
      </c>
      <c r="AV64" s="148" t="s">
        <v>641</v>
      </c>
      <c r="AW64" s="149" t="s">
        <v>336</v>
      </c>
      <c r="AX64" s="149" t="s">
        <v>216</v>
      </c>
      <c r="AY64" s="409" t="s">
        <v>623</v>
      </c>
      <c r="AZ64" s="43" t="s">
        <v>372</v>
      </c>
      <c r="BA64" s="43">
        <v>9</v>
      </c>
      <c r="BB64" s="43"/>
      <c r="BC64" s="43">
        <v>24</v>
      </c>
      <c r="BD64" s="43">
        <v>8</v>
      </c>
      <c r="BE64" s="43"/>
      <c r="BF64" s="43">
        <v>26</v>
      </c>
      <c r="BG64" s="43"/>
      <c r="BH64" s="43"/>
      <c r="BI64" s="43"/>
      <c r="BJ64" s="43"/>
      <c r="BK64" s="43"/>
      <c r="BL64" s="43"/>
      <c r="BM64" s="117">
        <f>BC64+BF64+BI64+BL64</f>
        <v>50</v>
      </c>
      <c r="BO64" s="45">
        <v>7</v>
      </c>
      <c r="BP64" s="60">
        <v>36</v>
      </c>
      <c r="BQ64" s="61">
        <v>10006065716</v>
      </c>
      <c r="BR64" s="148" t="s">
        <v>358</v>
      </c>
      <c r="BS64" s="149" t="s">
        <v>357</v>
      </c>
      <c r="BT64" s="149" t="s">
        <v>558</v>
      </c>
      <c r="BU64" s="409" t="s">
        <v>620</v>
      </c>
      <c r="BV64" s="43" t="s">
        <v>372</v>
      </c>
      <c r="BW64" s="43">
        <v>4</v>
      </c>
      <c r="BX64" s="43"/>
      <c r="BY64" s="43">
        <v>34</v>
      </c>
      <c r="BZ64" s="43">
        <v>12</v>
      </c>
      <c r="CA64" s="43"/>
      <c r="CB64" s="43">
        <v>18</v>
      </c>
      <c r="CC64" s="43">
        <v>8</v>
      </c>
      <c r="CD64" s="43"/>
      <c r="CE64" s="43">
        <v>26</v>
      </c>
      <c r="CF64" s="43"/>
      <c r="CG64" s="43"/>
      <c r="CH64" s="43"/>
      <c r="CI64" s="117">
        <f>BY64+CB64+CE64+CH64</f>
        <v>78</v>
      </c>
      <c r="CK64" s="45">
        <v>7</v>
      </c>
      <c r="CL64" s="148">
        <v>36</v>
      </c>
      <c r="CM64" s="147">
        <v>10006065716</v>
      </c>
      <c r="CN64" s="148" t="s">
        <v>358</v>
      </c>
      <c r="CO64" s="149" t="s">
        <v>357</v>
      </c>
      <c r="CP64" s="149" t="s">
        <v>558</v>
      </c>
      <c r="CQ64" s="409" t="s">
        <v>620</v>
      </c>
      <c r="CR64" s="43" t="s">
        <v>372</v>
      </c>
      <c r="CS64" s="43">
        <v>4</v>
      </c>
      <c r="CT64" s="43"/>
      <c r="CU64" s="43">
        <v>34</v>
      </c>
      <c r="CV64" s="43">
        <v>12</v>
      </c>
      <c r="CW64" s="43"/>
      <c r="CX64" s="43">
        <v>18</v>
      </c>
      <c r="CY64" s="43">
        <v>8</v>
      </c>
      <c r="CZ64" s="43"/>
      <c r="DA64" s="43">
        <v>26</v>
      </c>
      <c r="DB64" s="43">
        <v>13</v>
      </c>
      <c r="DC64" s="43">
        <v>1</v>
      </c>
      <c r="DD64" s="43"/>
      <c r="DE64" s="117">
        <f>CU64+CX64+DA64+DD64</f>
        <v>78</v>
      </c>
      <c r="DF64" s="464">
        <f>EA64</f>
        <v>79</v>
      </c>
      <c r="DG64" s="104" t="str">
        <f>CONCATENATE(CL64," ",CN64)</f>
        <v>36 PAVLENDOVÁ</v>
      </c>
      <c r="DH64" s="653"/>
      <c r="DI64" s="653"/>
      <c r="DJ64" s="653"/>
      <c r="DK64" s="653"/>
      <c r="DL64" s="653"/>
      <c r="DM64" s="653"/>
      <c r="DN64" s="653">
        <v>1</v>
      </c>
      <c r="DO64" s="653"/>
      <c r="DP64" s="653"/>
      <c r="DQ64" s="653"/>
      <c r="DR64" s="653"/>
      <c r="DS64" s="653"/>
      <c r="DT64" s="653"/>
      <c r="DU64" s="653"/>
      <c r="DV64" s="653"/>
      <c r="DW64" s="653"/>
      <c r="DX64" s="653"/>
      <c r="DY64" s="653"/>
      <c r="DZ64" s="104">
        <f>SUM(DH64:DY64)</f>
        <v>1</v>
      </c>
      <c r="EA64" s="104">
        <f>DZ64+DE64</f>
        <v>79</v>
      </c>
      <c r="EB64" s="466"/>
      <c r="EC64" s="466"/>
      <c r="ED64" s="466">
        <v>20</v>
      </c>
    </row>
    <row r="65" spans="1:134" s="49" customFormat="1" ht="15.95" customHeight="1">
      <c r="A65" s="45"/>
      <c r="B65" s="60">
        <v>12</v>
      </c>
      <c r="C65" s="61">
        <v>10005510994</v>
      </c>
      <c r="D65" s="148" t="s">
        <v>371</v>
      </c>
      <c r="E65" s="149" t="s">
        <v>370</v>
      </c>
      <c r="F65" s="149" t="s">
        <v>156</v>
      </c>
      <c r="G65" s="409" t="s">
        <v>233</v>
      </c>
      <c r="H65" s="43" t="s">
        <v>372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117"/>
      <c r="W65" s="45">
        <v>8</v>
      </c>
      <c r="X65" s="60">
        <v>22</v>
      </c>
      <c r="Y65" s="61">
        <v>10004623244</v>
      </c>
      <c r="Z65" s="148" t="s">
        <v>362</v>
      </c>
      <c r="AA65" s="149" t="s">
        <v>361</v>
      </c>
      <c r="AB65" s="149" t="s">
        <v>221</v>
      </c>
      <c r="AC65" s="409" t="s">
        <v>169</v>
      </c>
      <c r="AD65" s="43" t="s">
        <v>372</v>
      </c>
      <c r="AE65" s="43">
        <v>8</v>
      </c>
      <c r="AF65" s="43"/>
      <c r="AG65" s="43">
        <v>26</v>
      </c>
      <c r="AH65" s="43"/>
      <c r="AI65" s="43"/>
      <c r="AJ65" s="43"/>
      <c r="AK65" s="43"/>
      <c r="AL65" s="43"/>
      <c r="AM65" s="43"/>
      <c r="AN65" s="43"/>
      <c r="AO65" s="43"/>
      <c r="AP65" s="43"/>
      <c r="AQ65" s="117">
        <f>AG65+AJ65+AM65+AP65</f>
        <v>26</v>
      </c>
      <c r="AS65" s="45">
        <v>8</v>
      </c>
      <c r="AT65" s="60">
        <v>6</v>
      </c>
      <c r="AU65" s="61">
        <v>10004631732</v>
      </c>
      <c r="AV65" s="148" t="s">
        <v>386</v>
      </c>
      <c r="AW65" s="149" t="s">
        <v>385</v>
      </c>
      <c r="AX65" s="149" t="s">
        <v>617</v>
      </c>
      <c r="AY65" s="409" t="s">
        <v>622</v>
      </c>
      <c r="AZ65" s="43" t="s">
        <v>372</v>
      </c>
      <c r="BA65" s="43">
        <v>17</v>
      </c>
      <c r="BB65" s="43"/>
      <c r="BC65" s="43">
        <v>8</v>
      </c>
      <c r="BD65" s="43">
        <v>1</v>
      </c>
      <c r="BE65" s="43">
        <v>10</v>
      </c>
      <c r="BF65" s="43">
        <v>40</v>
      </c>
      <c r="BG65" s="43"/>
      <c r="BH65" s="43"/>
      <c r="BI65" s="43"/>
      <c r="BJ65" s="43"/>
      <c r="BK65" s="43"/>
      <c r="BL65" s="43"/>
      <c r="BM65" s="117">
        <f>BC65+BF65+BI65+BL65</f>
        <v>48</v>
      </c>
      <c r="BO65" s="45">
        <v>8</v>
      </c>
      <c r="BP65" s="60">
        <v>77</v>
      </c>
      <c r="BQ65" s="61">
        <v>10008670770</v>
      </c>
      <c r="BR65" s="148" t="s">
        <v>326</v>
      </c>
      <c r="BS65" s="149" t="s">
        <v>325</v>
      </c>
      <c r="BT65" s="149" t="s">
        <v>621</v>
      </c>
      <c r="BU65" s="409" t="s">
        <v>105</v>
      </c>
      <c r="BV65" s="43" t="s">
        <v>372</v>
      </c>
      <c r="BW65" s="43">
        <v>11</v>
      </c>
      <c r="BX65" s="43"/>
      <c r="BY65" s="43">
        <v>20</v>
      </c>
      <c r="BZ65" s="43">
        <v>4</v>
      </c>
      <c r="CA65" s="43">
        <v>2</v>
      </c>
      <c r="CB65" s="43">
        <v>34</v>
      </c>
      <c r="CC65" s="43">
        <v>14</v>
      </c>
      <c r="CD65" s="43"/>
      <c r="CE65" s="43">
        <v>14</v>
      </c>
      <c r="CF65" s="43"/>
      <c r="CG65" s="43"/>
      <c r="CH65" s="43"/>
      <c r="CI65" s="117">
        <f>BY65+CB65+CE65+CH65</f>
        <v>68</v>
      </c>
      <c r="CK65" s="45">
        <v>8</v>
      </c>
      <c r="CL65" s="148">
        <v>77</v>
      </c>
      <c r="CM65" s="147">
        <v>10008670770</v>
      </c>
      <c r="CN65" s="148" t="s">
        <v>326</v>
      </c>
      <c r="CO65" s="149" t="s">
        <v>325</v>
      </c>
      <c r="CP65" s="149" t="s">
        <v>621</v>
      </c>
      <c r="CQ65" s="409" t="s">
        <v>105</v>
      </c>
      <c r="CR65" s="43" t="s">
        <v>372</v>
      </c>
      <c r="CS65" s="43">
        <v>11</v>
      </c>
      <c r="CT65" s="43"/>
      <c r="CU65" s="43">
        <v>20</v>
      </c>
      <c r="CV65" s="43">
        <v>4</v>
      </c>
      <c r="CW65" s="43">
        <v>2</v>
      </c>
      <c r="CX65" s="43">
        <v>34</v>
      </c>
      <c r="CY65" s="43">
        <v>14</v>
      </c>
      <c r="CZ65" s="43"/>
      <c r="DA65" s="43">
        <v>14</v>
      </c>
      <c r="DB65" s="43">
        <v>9</v>
      </c>
      <c r="DC65" s="43">
        <v>4</v>
      </c>
      <c r="DD65" s="43"/>
      <c r="DE65" s="117">
        <f>CU65+CX65+DA65+DD65</f>
        <v>68</v>
      </c>
      <c r="DF65" s="464">
        <f>EA65</f>
        <v>72</v>
      </c>
      <c r="DG65" s="104" t="str">
        <f>CONCATENATE(CL65," ",CN65)</f>
        <v>77 EBERHARDT</v>
      </c>
      <c r="DH65" s="653">
        <v>2</v>
      </c>
      <c r="DI65" s="653"/>
      <c r="DJ65" s="653"/>
      <c r="DK65" s="653"/>
      <c r="DL65" s="653"/>
      <c r="DM65" s="653"/>
      <c r="DN65" s="653"/>
      <c r="DO65" s="653">
        <v>2</v>
      </c>
      <c r="DP65" s="653"/>
      <c r="DQ65" s="653"/>
      <c r="DR65" s="653"/>
      <c r="DS65" s="653"/>
      <c r="DT65" s="653"/>
      <c r="DU65" s="653"/>
      <c r="DV65" s="653"/>
      <c r="DW65" s="653"/>
      <c r="DX65" s="653"/>
      <c r="DY65" s="653"/>
      <c r="DZ65" s="104">
        <f>SUM(DH65:DY65)</f>
        <v>4</v>
      </c>
      <c r="EA65" s="104">
        <f>DZ65+DE65</f>
        <v>72</v>
      </c>
      <c r="EB65" s="466"/>
      <c r="EC65" s="466"/>
      <c r="ED65" s="466">
        <v>21</v>
      </c>
    </row>
    <row r="66" spans="1:134" s="49" customFormat="1" ht="15.95" customHeight="1">
      <c r="A66" s="45"/>
      <c r="B66" s="60">
        <v>13</v>
      </c>
      <c r="C66" s="61">
        <v>10009073827</v>
      </c>
      <c r="D66" s="148" t="s">
        <v>368</v>
      </c>
      <c r="E66" s="149" t="s">
        <v>367</v>
      </c>
      <c r="F66" s="149" t="s">
        <v>156</v>
      </c>
      <c r="G66" s="409" t="s">
        <v>233</v>
      </c>
      <c r="H66" s="43" t="s">
        <v>372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117"/>
      <c r="W66" s="45">
        <v>9</v>
      </c>
      <c r="X66" s="60">
        <v>54</v>
      </c>
      <c r="Y66" s="61">
        <v>10007499090</v>
      </c>
      <c r="Z66" s="148" t="s">
        <v>641</v>
      </c>
      <c r="AA66" s="149" t="s">
        <v>336</v>
      </c>
      <c r="AB66" s="149" t="s">
        <v>216</v>
      </c>
      <c r="AC66" s="409" t="s">
        <v>623</v>
      </c>
      <c r="AD66" s="43" t="s">
        <v>372</v>
      </c>
      <c r="AE66" s="43">
        <v>9</v>
      </c>
      <c r="AF66" s="43"/>
      <c r="AG66" s="43">
        <v>24</v>
      </c>
      <c r="AH66" s="43"/>
      <c r="AI66" s="43"/>
      <c r="AJ66" s="43"/>
      <c r="AK66" s="43"/>
      <c r="AL66" s="43"/>
      <c r="AM66" s="43"/>
      <c r="AN66" s="43"/>
      <c r="AO66" s="43"/>
      <c r="AP66" s="43"/>
      <c r="AQ66" s="117">
        <f>AG66+AJ66+AM66+AP66</f>
        <v>24</v>
      </c>
      <c r="AS66" s="45">
        <v>9</v>
      </c>
      <c r="AT66" s="60">
        <v>45</v>
      </c>
      <c r="AU66" s="61">
        <v>10004738937</v>
      </c>
      <c r="AV66" s="148" t="s">
        <v>352</v>
      </c>
      <c r="AW66" s="149" t="s">
        <v>351</v>
      </c>
      <c r="AX66" s="149" t="s">
        <v>134</v>
      </c>
      <c r="AY66" s="409" t="s">
        <v>434</v>
      </c>
      <c r="AZ66" s="43" t="s">
        <v>372</v>
      </c>
      <c r="BA66" s="43">
        <v>5</v>
      </c>
      <c r="BB66" s="43"/>
      <c r="BC66" s="43">
        <v>32</v>
      </c>
      <c r="BD66" s="43">
        <v>14</v>
      </c>
      <c r="BE66" s="43"/>
      <c r="BF66" s="43">
        <v>14</v>
      </c>
      <c r="BG66" s="43"/>
      <c r="BH66" s="43"/>
      <c r="BI66" s="43"/>
      <c r="BJ66" s="43"/>
      <c r="BK66" s="43"/>
      <c r="BL66" s="43"/>
      <c r="BM66" s="117">
        <f>BC66+BF66+BI66+BL66</f>
        <v>46</v>
      </c>
      <c r="BO66" s="45">
        <v>9</v>
      </c>
      <c r="BP66" s="60">
        <v>30</v>
      </c>
      <c r="BQ66" s="61">
        <v>10010713228</v>
      </c>
      <c r="BR66" s="148" t="s">
        <v>360</v>
      </c>
      <c r="BS66" s="149" t="s">
        <v>359</v>
      </c>
      <c r="BT66" s="149" t="s">
        <v>215</v>
      </c>
      <c r="BU66" s="409" t="s">
        <v>91</v>
      </c>
      <c r="BV66" s="43" t="s">
        <v>372</v>
      </c>
      <c r="BW66" s="43">
        <v>6</v>
      </c>
      <c r="BX66" s="43"/>
      <c r="BY66" s="43">
        <v>30</v>
      </c>
      <c r="BZ66" s="43">
        <v>23</v>
      </c>
      <c r="CA66" s="43">
        <v>-20</v>
      </c>
      <c r="CB66" s="43">
        <v>1</v>
      </c>
      <c r="CC66" s="43">
        <v>3</v>
      </c>
      <c r="CD66" s="43"/>
      <c r="CE66" s="43">
        <v>36</v>
      </c>
      <c r="CF66" s="43"/>
      <c r="CG66" s="43"/>
      <c r="CH66" s="43"/>
      <c r="CI66" s="117">
        <f>BY66+CB66+CE66+CH66</f>
        <v>67</v>
      </c>
      <c r="CK66" s="45">
        <v>9</v>
      </c>
      <c r="CL66" s="148">
        <v>30</v>
      </c>
      <c r="CM66" s="147">
        <v>10010713228</v>
      </c>
      <c r="CN66" s="148" t="s">
        <v>360</v>
      </c>
      <c r="CO66" s="149" t="s">
        <v>359</v>
      </c>
      <c r="CP66" s="149" t="s">
        <v>215</v>
      </c>
      <c r="CQ66" s="409" t="s">
        <v>91</v>
      </c>
      <c r="CR66" s="43" t="s">
        <v>372</v>
      </c>
      <c r="CS66" s="43">
        <v>6</v>
      </c>
      <c r="CT66" s="43"/>
      <c r="CU66" s="43">
        <v>30</v>
      </c>
      <c r="CV66" s="43">
        <v>23</v>
      </c>
      <c r="CW66" s="43">
        <v>-20</v>
      </c>
      <c r="CX66" s="43">
        <v>1</v>
      </c>
      <c r="CY66" s="43">
        <v>3</v>
      </c>
      <c r="CZ66" s="43"/>
      <c r="DA66" s="43">
        <v>36</v>
      </c>
      <c r="DB66" s="43">
        <v>21</v>
      </c>
      <c r="DC66" s="43">
        <v>0</v>
      </c>
      <c r="DD66" s="43"/>
      <c r="DE66" s="117">
        <f>CU66+CX66+DA66+DD66</f>
        <v>67</v>
      </c>
      <c r="DF66" s="464">
        <f>EA66</f>
        <v>67</v>
      </c>
      <c r="DG66" s="104" t="str">
        <f>CONCATENATE(CL66," ",CN66)</f>
        <v>30 ALZINI</v>
      </c>
      <c r="DH66" s="653"/>
      <c r="DI66" s="653"/>
      <c r="DJ66" s="653"/>
      <c r="DK66" s="653"/>
      <c r="DL66" s="653"/>
      <c r="DM66" s="653"/>
      <c r="DN66" s="653"/>
      <c r="DO66" s="653"/>
      <c r="DP66" s="653"/>
      <c r="DQ66" s="653"/>
      <c r="DR66" s="653"/>
      <c r="DS66" s="653"/>
      <c r="DT66" s="653"/>
      <c r="DU66" s="653"/>
      <c r="DV66" s="653"/>
      <c r="DW66" s="653"/>
      <c r="DX66" s="653"/>
      <c r="DY66" s="653"/>
      <c r="DZ66" s="104">
        <f>SUM(DH66:DY66)</f>
        <v>0</v>
      </c>
      <c r="EA66" s="104">
        <f>DZ66+DE66</f>
        <v>67</v>
      </c>
      <c r="EB66" s="466"/>
      <c r="EC66" s="466"/>
      <c r="ED66" s="466">
        <v>-17</v>
      </c>
    </row>
    <row r="67" spans="1:134" s="49" customFormat="1" ht="15.95" customHeight="1">
      <c r="A67" s="45"/>
      <c r="B67" s="60">
        <v>21</v>
      </c>
      <c r="C67" s="61">
        <v>10004739341</v>
      </c>
      <c r="D67" s="148" t="s">
        <v>640</v>
      </c>
      <c r="E67" s="149" t="s">
        <v>652</v>
      </c>
      <c r="F67" s="149" t="s">
        <v>618</v>
      </c>
      <c r="G67" s="409" t="s">
        <v>619</v>
      </c>
      <c r="H67" s="43" t="s">
        <v>372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117"/>
      <c r="W67" s="45">
        <v>10</v>
      </c>
      <c r="X67" s="60">
        <v>76</v>
      </c>
      <c r="Y67" s="61">
        <v>10010167503</v>
      </c>
      <c r="Z67" s="148" t="s">
        <v>331</v>
      </c>
      <c r="AA67" s="149" t="s">
        <v>330</v>
      </c>
      <c r="AB67" s="149" t="s">
        <v>134</v>
      </c>
      <c r="AC67" s="409" t="s">
        <v>214</v>
      </c>
      <c r="AD67" s="43" t="s">
        <v>372</v>
      </c>
      <c r="AE67" s="43">
        <v>10</v>
      </c>
      <c r="AF67" s="43"/>
      <c r="AG67" s="43">
        <v>22</v>
      </c>
      <c r="AH67" s="43"/>
      <c r="AI67" s="43"/>
      <c r="AJ67" s="43"/>
      <c r="AK67" s="43"/>
      <c r="AL67" s="43"/>
      <c r="AM67" s="43"/>
      <c r="AN67" s="43"/>
      <c r="AO67" s="43"/>
      <c r="AP67" s="43"/>
      <c r="AQ67" s="117">
        <f>AG67+AJ67+AM67+AP67</f>
        <v>22</v>
      </c>
      <c r="AS67" s="45">
        <v>10</v>
      </c>
      <c r="AT67" s="60">
        <v>8</v>
      </c>
      <c r="AU67" s="61">
        <v>10008690271</v>
      </c>
      <c r="AV67" s="148" t="s">
        <v>650</v>
      </c>
      <c r="AW67" s="149" t="s">
        <v>639</v>
      </c>
      <c r="AX67" s="149" t="s">
        <v>188</v>
      </c>
      <c r="AY67" s="409" t="s">
        <v>606</v>
      </c>
      <c r="AZ67" s="43" t="s">
        <v>372</v>
      </c>
      <c r="BA67" s="43">
        <v>14</v>
      </c>
      <c r="BB67" s="43"/>
      <c r="BC67" s="43">
        <v>14</v>
      </c>
      <c r="BD67" s="43">
        <v>7</v>
      </c>
      <c r="BE67" s="43"/>
      <c r="BF67" s="43">
        <v>28</v>
      </c>
      <c r="BG67" s="43"/>
      <c r="BH67" s="43"/>
      <c r="BI67" s="43"/>
      <c r="BJ67" s="43"/>
      <c r="BK67" s="43"/>
      <c r="BL67" s="43"/>
      <c r="BM67" s="117">
        <f>BC67+BF67+BI67+BL67</f>
        <v>42</v>
      </c>
      <c r="BO67" s="45">
        <v>10</v>
      </c>
      <c r="BP67" s="60">
        <v>12</v>
      </c>
      <c r="BQ67" s="61">
        <v>10005510994</v>
      </c>
      <c r="BR67" s="148" t="s">
        <v>371</v>
      </c>
      <c r="BS67" s="149" t="s">
        <v>370</v>
      </c>
      <c r="BT67" s="149" t="s">
        <v>156</v>
      </c>
      <c r="BU67" s="409" t="s">
        <v>233</v>
      </c>
      <c r="BV67" s="43" t="s">
        <v>372</v>
      </c>
      <c r="BW67" s="43">
        <v>20</v>
      </c>
      <c r="BX67" s="43"/>
      <c r="BY67" s="43">
        <v>2</v>
      </c>
      <c r="BZ67" s="43">
        <v>5</v>
      </c>
      <c r="CA67" s="43">
        <v>1</v>
      </c>
      <c r="CB67" s="43">
        <v>32</v>
      </c>
      <c r="CC67" s="43">
        <v>7</v>
      </c>
      <c r="CD67" s="43"/>
      <c r="CE67" s="43">
        <v>28</v>
      </c>
      <c r="CF67" s="43"/>
      <c r="CG67" s="43"/>
      <c r="CH67" s="43"/>
      <c r="CI67" s="117">
        <f>BY67+CB67+CE67+CH67</f>
        <v>62</v>
      </c>
      <c r="CK67" s="45">
        <v>10</v>
      </c>
      <c r="CL67" s="148">
        <v>8</v>
      </c>
      <c r="CM67" s="147">
        <v>10008690271</v>
      </c>
      <c r="CN67" s="148" t="s">
        <v>650</v>
      </c>
      <c r="CO67" s="149" t="s">
        <v>639</v>
      </c>
      <c r="CP67" s="149" t="s">
        <v>188</v>
      </c>
      <c r="CQ67" s="409" t="s">
        <v>606</v>
      </c>
      <c r="CR67" s="43" t="s">
        <v>372</v>
      </c>
      <c r="CS67" s="43">
        <v>14</v>
      </c>
      <c r="CT67" s="43"/>
      <c r="CU67" s="43">
        <v>14</v>
      </c>
      <c r="CV67" s="43">
        <v>7</v>
      </c>
      <c r="CW67" s="43"/>
      <c r="CX67" s="43">
        <v>28</v>
      </c>
      <c r="CY67" s="43">
        <v>13</v>
      </c>
      <c r="CZ67" s="43"/>
      <c r="DA67" s="43">
        <v>16</v>
      </c>
      <c r="DB67" s="43">
        <v>8</v>
      </c>
      <c r="DC67" s="43">
        <v>6</v>
      </c>
      <c r="DD67" s="43"/>
      <c r="DE67" s="117">
        <f>CU67+CX67+DA67+DD67</f>
        <v>58</v>
      </c>
      <c r="DF67" s="464">
        <f>EA67</f>
        <v>64</v>
      </c>
      <c r="DG67" s="104" t="str">
        <f>CONCATENATE(CL67," ",CN67)</f>
        <v xml:space="preserve">8 PIETRZAK </v>
      </c>
      <c r="DH67" s="653"/>
      <c r="DI67" s="653"/>
      <c r="DJ67" s="653"/>
      <c r="DK67" s="653"/>
      <c r="DL67" s="653"/>
      <c r="DM67" s="653">
        <v>3</v>
      </c>
      <c r="DN67" s="653"/>
      <c r="DO67" s="653">
        <v>3</v>
      </c>
      <c r="DP67" s="653"/>
      <c r="DQ67" s="653"/>
      <c r="DR67" s="653"/>
      <c r="DS67" s="653"/>
      <c r="DT67" s="653"/>
      <c r="DU67" s="653"/>
      <c r="DV67" s="653"/>
      <c r="DW67" s="653"/>
      <c r="DX67" s="653"/>
      <c r="DY67" s="653"/>
      <c r="DZ67" s="104">
        <f>SUM(DH67:DY67)</f>
        <v>6</v>
      </c>
      <c r="EA67" s="104">
        <f>DZ67+DE67</f>
        <v>64</v>
      </c>
      <c r="EB67" s="466"/>
      <c r="EC67" s="466"/>
      <c r="ED67" s="466">
        <v>4</v>
      </c>
    </row>
    <row r="68" spans="1:134" s="49" customFormat="1" ht="15.95" customHeight="1">
      <c r="A68" s="45"/>
      <c r="B68" s="60">
        <v>22</v>
      </c>
      <c r="C68" s="61">
        <v>10004623244</v>
      </c>
      <c r="D68" s="148" t="s">
        <v>362</v>
      </c>
      <c r="E68" s="149" t="s">
        <v>361</v>
      </c>
      <c r="F68" s="149" t="s">
        <v>221</v>
      </c>
      <c r="G68" s="409" t="s">
        <v>169</v>
      </c>
      <c r="H68" s="43" t="s">
        <v>372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117"/>
      <c r="W68" s="45">
        <v>11</v>
      </c>
      <c r="X68" s="60">
        <v>77</v>
      </c>
      <c r="Y68" s="61">
        <v>10008670770</v>
      </c>
      <c r="Z68" s="148" t="s">
        <v>326</v>
      </c>
      <c r="AA68" s="149" t="s">
        <v>325</v>
      </c>
      <c r="AB68" s="149" t="s">
        <v>621</v>
      </c>
      <c r="AC68" s="409" t="s">
        <v>105</v>
      </c>
      <c r="AD68" s="43" t="s">
        <v>372</v>
      </c>
      <c r="AE68" s="43">
        <v>11</v>
      </c>
      <c r="AF68" s="43"/>
      <c r="AG68" s="43">
        <v>20</v>
      </c>
      <c r="AH68" s="43"/>
      <c r="AI68" s="43"/>
      <c r="AJ68" s="43"/>
      <c r="AK68" s="43"/>
      <c r="AL68" s="43"/>
      <c r="AM68" s="43"/>
      <c r="AN68" s="43"/>
      <c r="AO68" s="43"/>
      <c r="AP68" s="43"/>
      <c r="AQ68" s="117">
        <f>AG68+AJ68+AM68+AP68</f>
        <v>20</v>
      </c>
      <c r="AS68" s="45">
        <v>11</v>
      </c>
      <c r="AT68" s="60">
        <v>12</v>
      </c>
      <c r="AU68" s="61">
        <v>10005510994</v>
      </c>
      <c r="AV68" s="148" t="s">
        <v>371</v>
      </c>
      <c r="AW68" s="149" t="s">
        <v>370</v>
      </c>
      <c r="AX68" s="149" t="s">
        <v>156</v>
      </c>
      <c r="AY68" s="409" t="s">
        <v>233</v>
      </c>
      <c r="AZ68" s="43" t="s">
        <v>372</v>
      </c>
      <c r="BA68" s="43">
        <v>20</v>
      </c>
      <c r="BB68" s="43"/>
      <c r="BC68" s="43">
        <v>2</v>
      </c>
      <c r="BD68" s="43">
        <v>5</v>
      </c>
      <c r="BE68" s="43">
        <v>1</v>
      </c>
      <c r="BF68" s="43">
        <v>32</v>
      </c>
      <c r="BG68" s="43"/>
      <c r="BH68" s="43"/>
      <c r="BI68" s="43"/>
      <c r="BJ68" s="43"/>
      <c r="BK68" s="43"/>
      <c r="BL68" s="43"/>
      <c r="BM68" s="117">
        <f>BC68+BF68+BI68+BL68</f>
        <v>34</v>
      </c>
      <c r="BO68" s="45">
        <v>11</v>
      </c>
      <c r="BP68" s="60">
        <v>51</v>
      </c>
      <c r="BQ68" s="61">
        <v>10004603137</v>
      </c>
      <c r="BR68" s="148" t="s">
        <v>343</v>
      </c>
      <c r="BS68" s="149" t="s">
        <v>342</v>
      </c>
      <c r="BT68" s="149" t="s">
        <v>216</v>
      </c>
      <c r="BU68" s="409" t="s">
        <v>623</v>
      </c>
      <c r="BV68" s="43" t="s">
        <v>372</v>
      </c>
      <c r="BW68" s="43">
        <v>13</v>
      </c>
      <c r="BX68" s="43"/>
      <c r="BY68" s="43">
        <v>16</v>
      </c>
      <c r="BZ68" s="43">
        <v>16</v>
      </c>
      <c r="CA68" s="43"/>
      <c r="CB68" s="43">
        <v>10</v>
      </c>
      <c r="CC68" s="43">
        <v>5</v>
      </c>
      <c r="CD68" s="43"/>
      <c r="CE68" s="43">
        <v>32</v>
      </c>
      <c r="CF68" s="43"/>
      <c r="CG68" s="43"/>
      <c r="CH68" s="43"/>
      <c r="CI68" s="117">
        <f>BY68+CB68+CE68+CH68</f>
        <v>58</v>
      </c>
      <c r="CK68" s="45">
        <v>11</v>
      </c>
      <c r="CL68" s="148">
        <v>12</v>
      </c>
      <c r="CM68" s="147">
        <v>10005510994</v>
      </c>
      <c r="CN68" s="148" t="s">
        <v>371</v>
      </c>
      <c r="CO68" s="149" t="s">
        <v>370</v>
      </c>
      <c r="CP68" s="149" t="s">
        <v>156</v>
      </c>
      <c r="CQ68" s="409" t="s">
        <v>233</v>
      </c>
      <c r="CR68" s="43" t="s">
        <v>372</v>
      </c>
      <c r="CS68" s="43">
        <v>20</v>
      </c>
      <c r="CT68" s="43"/>
      <c r="CU68" s="43">
        <v>2</v>
      </c>
      <c r="CV68" s="43">
        <v>5</v>
      </c>
      <c r="CW68" s="43">
        <v>1</v>
      </c>
      <c r="CX68" s="43">
        <v>32</v>
      </c>
      <c r="CY68" s="43">
        <v>7</v>
      </c>
      <c r="CZ68" s="43"/>
      <c r="DA68" s="43">
        <v>28</v>
      </c>
      <c r="DB68" s="43">
        <v>11</v>
      </c>
      <c r="DC68" s="43">
        <v>2</v>
      </c>
      <c r="DD68" s="43"/>
      <c r="DE68" s="117">
        <f>CU68+CX68+DA68+DD68</f>
        <v>62</v>
      </c>
      <c r="DF68" s="464">
        <f>EA68</f>
        <v>64</v>
      </c>
      <c r="DG68" s="104" t="str">
        <f>CONCATENATE(CL68," ",CN68)</f>
        <v>12 NAHIRNA</v>
      </c>
      <c r="DH68" s="653"/>
      <c r="DI68" s="653"/>
      <c r="DJ68" s="653"/>
      <c r="DK68" s="653"/>
      <c r="DL68" s="653"/>
      <c r="DM68" s="653"/>
      <c r="DN68" s="653"/>
      <c r="DO68" s="653"/>
      <c r="DP68" s="653"/>
      <c r="DQ68" s="653">
        <v>2</v>
      </c>
      <c r="DR68" s="653"/>
      <c r="DS68" s="653"/>
      <c r="DT68" s="653"/>
      <c r="DU68" s="653"/>
      <c r="DV68" s="653"/>
      <c r="DW68" s="653"/>
      <c r="DX68" s="653"/>
      <c r="DY68" s="653"/>
      <c r="DZ68" s="104">
        <f>SUM(DH68:DY68)</f>
        <v>2</v>
      </c>
      <c r="EA68" s="104">
        <f>DZ68+DE68</f>
        <v>64</v>
      </c>
      <c r="EB68" s="466"/>
      <c r="EC68" s="466"/>
      <c r="ED68" s="466">
        <v>-20</v>
      </c>
    </row>
    <row r="69" spans="1:134" s="49" customFormat="1" ht="15.95" customHeight="1">
      <c r="A69" s="45"/>
      <c r="B69" s="60">
        <v>23</v>
      </c>
      <c r="C69" s="61">
        <v>10007272253</v>
      </c>
      <c r="D69" s="148" t="s">
        <v>321</v>
      </c>
      <c r="E69" s="149" t="s">
        <v>651</v>
      </c>
      <c r="F69" s="149" t="s">
        <v>221</v>
      </c>
      <c r="G69" s="409" t="s">
        <v>169</v>
      </c>
      <c r="H69" s="43" t="s">
        <v>372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117"/>
      <c r="W69" s="45">
        <v>12</v>
      </c>
      <c r="X69" s="60">
        <v>13</v>
      </c>
      <c r="Y69" s="61">
        <v>10009073827</v>
      </c>
      <c r="Z69" s="148" t="s">
        <v>368</v>
      </c>
      <c r="AA69" s="149" t="s">
        <v>367</v>
      </c>
      <c r="AB69" s="149" t="s">
        <v>156</v>
      </c>
      <c r="AC69" s="409" t="s">
        <v>233</v>
      </c>
      <c r="AD69" s="43" t="s">
        <v>372</v>
      </c>
      <c r="AE69" s="43">
        <v>12</v>
      </c>
      <c r="AF69" s="43"/>
      <c r="AG69" s="43">
        <v>18</v>
      </c>
      <c r="AH69" s="43"/>
      <c r="AI69" s="43"/>
      <c r="AJ69" s="43"/>
      <c r="AK69" s="43"/>
      <c r="AL69" s="43"/>
      <c r="AM69" s="43"/>
      <c r="AN69" s="43"/>
      <c r="AO69" s="43"/>
      <c r="AP69" s="43"/>
      <c r="AQ69" s="117">
        <f>AG69+AJ69+AM69+AP69</f>
        <v>18</v>
      </c>
      <c r="AS69" s="45">
        <v>12</v>
      </c>
      <c r="AT69" s="60">
        <v>10</v>
      </c>
      <c r="AU69" s="61">
        <v>10010201148</v>
      </c>
      <c r="AV69" s="148" t="s">
        <v>376</v>
      </c>
      <c r="AW69" s="149" t="s">
        <v>375</v>
      </c>
      <c r="AX69" s="149" t="s">
        <v>188</v>
      </c>
      <c r="AY69" s="409" t="s">
        <v>606</v>
      </c>
      <c r="AZ69" s="43" t="s">
        <v>372</v>
      </c>
      <c r="BA69" s="43">
        <v>15</v>
      </c>
      <c r="BB69" s="43"/>
      <c r="BC69" s="43">
        <v>12</v>
      </c>
      <c r="BD69" s="43">
        <v>10</v>
      </c>
      <c r="BE69" s="43"/>
      <c r="BF69" s="43">
        <v>22</v>
      </c>
      <c r="BG69" s="43"/>
      <c r="BH69" s="43"/>
      <c r="BI69" s="43"/>
      <c r="BJ69" s="43"/>
      <c r="BK69" s="43"/>
      <c r="BL69" s="43"/>
      <c r="BM69" s="117">
        <f>BC69+BF69+BI69+BL69</f>
        <v>34</v>
      </c>
      <c r="BO69" s="45">
        <v>12</v>
      </c>
      <c r="BP69" s="60">
        <v>10</v>
      </c>
      <c r="BQ69" s="61">
        <v>10010201148</v>
      </c>
      <c r="BR69" s="148" t="s">
        <v>376</v>
      </c>
      <c r="BS69" s="149" t="s">
        <v>375</v>
      </c>
      <c r="BT69" s="149" t="s">
        <v>188</v>
      </c>
      <c r="BU69" s="409" t="s">
        <v>606</v>
      </c>
      <c r="BV69" s="43" t="s">
        <v>372</v>
      </c>
      <c r="BW69" s="43">
        <v>15</v>
      </c>
      <c r="BX69" s="43"/>
      <c r="BY69" s="43">
        <v>12</v>
      </c>
      <c r="BZ69" s="43">
        <v>10</v>
      </c>
      <c r="CA69" s="43"/>
      <c r="CB69" s="43">
        <v>22</v>
      </c>
      <c r="CC69" s="43">
        <v>9</v>
      </c>
      <c r="CD69" s="43"/>
      <c r="CE69" s="43">
        <v>24</v>
      </c>
      <c r="CF69" s="43"/>
      <c r="CG69" s="43"/>
      <c r="CH69" s="43"/>
      <c r="CI69" s="117">
        <f>BY69+CB69+CE69+CH69</f>
        <v>58</v>
      </c>
      <c r="CK69" s="45">
        <v>12</v>
      </c>
      <c r="CL69" s="148">
        <v>45</v>
      </c>
      <c r="CM69" s="147">
        <v>10004738937</v>
      </c>
      <c r="CN69" s="148" t="s">
        <v>352</v>
      </c>
      <c r="CO69" s="149" t="s">
        <v>351</v>
      </c>
      <c r="CP69" s="149" t="s">
        <v>134</v>
      </c>
      <c r="CQ69" s="409" t="s">
        <v>434</v>
      </c>
      <c r="CR69" s="43" t="s">
        <v>372</v>
      </c>
      <c r="CS69" s="43">
        <v>5</v>
      </c>
      <c r="CT69" s="43"/>
      <c r="CU69" s="43">
        <v>32</v>
      </c>
      <c r="CV69" s="43">
        <v>14</v>
      </c>
      <c r="CW69" s="43"/>
      <c r="CX69" s="43">
        <v>14</v>
      </c>
      <c r="CY69" s="43">
        <v>15</v>
      </c>
      <c r="CZ69" s="43"/>
      <c r="DA69" s="43">
        <v>12</v>
      </c>
      <c r="DB69" s="43">
        <v>10</v>
      </c>
      <c r="DC69" s="43">
        <v>3</v>
      </c>
      <c r="DD69" s="43"/>
      <c r="DE69" s="117">
        <f>CU69+CX69+DA69+DD69</f>
        <v>58</v>
      </c>
      <c r="DF69" s="464">
        <f>EA69</f>
        <v>61</v>
      </c>
      <c r="DG69" s="104" t="str">
        <f>CONCATENATE(CL69," ",CN69)</f>
        <v>45 MACHAČOVÁ</v>
      </c>
      <c r="DH69" s="653"/>
      <c r="DI69" s="653"/>
      <c r="DJ69" s="653"/>
      <c r="DK69" s="653"/>
      <c r="DL69" s="653"/>
      <c r="DM69" s="653"/>
      <c r="DN69" s="653"/>
      <c r="DO69" s="653"/>
      <c r="DP69" s="653">
        <v>3</v>
      </c>
      <c r="DQ69" s="653"/>
      <c r="DR69" s="653"/>
      <c r="DS69" s="653"/>
      <c r="DT69" s="653"/>
      <c r="DU69" s="653"/>
      <c r="DV69" s="653"/>
      <c r="DW69" s="653"/>
      <c r="DX69" s="653"/>
      <c r="DY69" s="653"/>
      <c r="DZ69" s="104">
        <f>SUM(DH69:DY69)</f>
        <v>3</v>
      </c>
      <c r="EA69" s="104">
        <f>DZ69+DE69</f>
        <v>61</v>
      </c>
      <c r="EB69" s="466"/>
      <c r="EC69" s="466"/>
      <c r="ED69" s="466">
        <v>3</v>
      </c>
    </row>
    <row r="70" spans="1:134" s="49" customFormat="1" ht="15.95" customHeight="1">
      <c r="A70" s="45"/>
      <c r="B70" s="60">
        <v>30</v>
      </c>
      <c r="C70" s="61">
        <v>10010713228</v>
      </c>
      <c r="D70" s="148" t="s">
        <v>360</v>
      </c>
      <c r="E70" s="149" t="s">
        <v>359</v>
      </c>
      <c r="F70" s="149" t="s">
        <v>215</v>
      </c>
      <c r="G70" s="409" t="s">
        <v>91</v>
      </c>
      <c r="H70" s="43" t="s">
        <v>372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117"/>
      <c r="W70" s="45">
        <v>13</v>
      </c>
      <c r="X70" s="60">
        <v>51</v>
      </c>
      <c r="Y70" s="61">
        <v>10004603137</v>
      </c>
      <c r="Z70" s="148" t="s">
        <v>343</v>
      </c>
      <c r="AA70" s="149" t="s">
        <v>342</v>
      </c>
      <c r="AB70" s="149" t="s">
        <v>216</v>
      </c>
      <c r="AC70" s="409" t="s">
        <v>623</v>
      </c>
      <c r="AD70" s="43" t="s">
        <v>372</v>
      </c>
      <c r="AE70" s="43">
        <v>13</v>
      </c>
      <c r="AF70" s="43"/>
      <c r="AG70" s="43">
        <v>16</v>
      </c>
      <c r="AH70" s="43"/>
      <c r="AI70" s="43"/>
      <c r="AJ70" s="43"/>
      <c r="AK70" s="43"/>
      <c r="AL70" s="43"/>
      <c r="AM70" s="43"/>
      <c r="AN70" s="43"/>
      <c r="AO70" s="43"/>
      <c r="AP70" s="43"/>
      <c r="AQ70" s="117">
        <f>AG70+AJ70+AM70+AP70</f>
        <v>16</v>
      </c>
      <c r="AS70" s="45">
        <v>13</v>
      </c>
      <c r="AT70" s="60">
        <v>13</v>
      </c>
      <c r="AU70" s="61">
        <v>10009073827</v>
      </c>
      <c r="AV70" s="148" t="s">
        <v>368</v>
      </c>
      <c r="AW70" s="149" t="s">
        <v>367</v>
      </c>
      <c r="AX70" s="149" t="s">
        <v>156</v>
      </c>
      <c r="AY70" s="409" t="s">
        <v>233</v>
      </c>
      <c r="AZ70" s="43" t="s">
        <v>372</v>
      </c>
      <c r="BA70" s="43">
        <v>12</v>
      </c>
      <c r="BB70" s="43"/>
      <c r="BC70" s="43">
        <v>18</v>
      </c>
      <c r="BD70" s="43">
        <v>13</v>
      </c>
      <c r="BE70" s="43"/>
      <c r="BF70" s="43">
        <v>16</v>
      </c>
      <c r="BG70" s="43"/>
      <c r="BH70" s="43"/>
      <c r="BI70" s="43"/>
      <c r="BJ70" s="43"/>
      <c r="BK70" s="43"/>
      <c r="BL70" s="43"/>
      <c r="BM70" s="117">
        <f>BC70+BF70+BI70+BL70</f>
        <v>34</v>
      </c>
      <c r="BO70" s="45">
        <v>13</v>
      </c>
      <c r="BP70" s="60">
        <v>8</v>
      </c>
      <c r="BQ70" s="61">
        <v>10008690271</v>
      </c>
      <c r="BR70" s="148" t="s">
        <v>650</v>
      </c>
      <c r="BS70" s="149" t="s">
        <v>639</v>
      </c>
      <c r="BT70" s="149" t="s">
        <v>188</v>
      </c>
      <c r="BU70" s="409" t="s">
        <v>606</v>
      </c>
      <c r="BV70" s="43" t="s">
        <v>372</v>
      </c>
      <c r="BW70" s="43">
        <v>14</v>
      </c>
      <c r="BX70" s="43"/>
      <c r="BY70" s="43">
        <v>14</v>
      </c>
      <c r="BZ70" s="43">
        <v>7</v>
      </c>
      <c r="CA70" s="43"/>
      <c r="CB70" s="43">
        <v>28</v>
      </c>
      <c r="CC70" s="43">
        <v>13</v>
      </c>
      <c r="CD70" s="43"/>
      <c r="CE70" s="43">
        <v>16</v>
      </c>
      <c r="CF70" s="43"/>
      <c r="CG70" s="43"/>
      <c r="CH70" s="43"/>
      <c r="CI70" s="117">
        <f>BY70+CB70+CE70+CH70</f>
        <v>58</v>
      </c>
      <c r="CK70" s="45">
        <v>13</v>
      </c>
      <c r="CL70" s="148">
        <v>10</v>
      </c>
      <c r="CM70" s="147">
        <v>10010201148</v>
      </c>
      <c r="CN70" s="148" t="s">
        <v>376</v>
      </c>
      <c r="CO70" s="149" t="s">
        <v>375</v>
      </c>
      <c r="CP70" s="149" t="s">
        <v>188</v>
      </c>
      <c r="CQ70" s="409" t="s">
        <v>606</v>
      </c>
      <c r="CR70" s="43" t="s">
        <v>372</v>
      </c>
      <c r="CS70" s="43">
        <v>15</v>
      </c>
      <c r="CT70" s="43"/>
      <c r="CU70" s="43">
        <v>12</v>
      </c>
      <c r="CV70" s="43">
        <v>10</v>
      </c>
      <c r="CW70" s="43"/>
      <c r="CX70" s="43">
        <v>22</v>
      </c>
      <c r="CY70" s="43">
        <v>9</v>
      </c>
      <c r="CZ70" s="43"/>
      <c r="DA70" s="43">
        <v>24</v>
      </c>
      <c r="DB70" s="43">
        <v>12</v>
      </c>
      <c r="DC70" s="43">
        <v>2</v>
      </c>
      <c r="DD70" s="43"/>
      <c r="DE70" s="117">
        <f>CU70+CX70+DA70+DD70</f>
        <v>58</v>
      </c>
      <c r="DF70" s="464">
        <f>EA70</f>
        <v>60</v>
      </c>
      <c r="DG70" s="104" t="str">
        <f>CONCATENATE(CL70," ",CN70)</f>
        <v>10 PIKULIK</v>
      </c>
      <c r="DH70" s="653"/>
      <c r="DI70" s="653">
        <v>1</v>
      </c>
      <c r="DJ70" s="653"/>
      <c r="DK70" s="653"/>
      <c r="DL70" s="653"/>
      <c r="DM70" s="653"/>
      <c r="DN70" s="653"/>
      <c r="DO70" s="653">
        <v>1</v>
      </c>
      <c r="DP70" s="653"/>
      <c r="DQ70" s="653"/>
      <c r="DR70" s="653"/>
      <c r="DS70" s="653"/>
      <c r="DT70" s="653"/>
      <c r="DU70" s="653"/>
      <c r="DV70" s="653"/>
      <c r="DW70" s="653"/>
      <c r="DX70" s="653"/>
      <c r="DY70" s="653"/>
      <c r="DZ70" s="104">
        <f>SUM(DH70:DY70)</f>
        <v>2</v>
      </c>
      <c r="EA70" s="104">
        <f>DZ70+DE70</f>
        <v>60</v>
      </c>
      <c r="EB70" s="466"/>
      <c r="EC70" s="466"/>
      <c r="ED70" s="466">
        <v>7</v>
      </c>
    </row>
    <row r="71" spans="1:134" s="49" customFormat="1" ht="15.95" customHeight="1">
      <c r="A71" s="45"/>
      <c r="B71" s="60">
        <v>36</v>
      </c>
      <c r="C71" s="61">
        <v>10006065716</v>
      </c>
      <c r="D71" s="148" t="s">
        <v>358</v>
      </c>
      <c r="E71" s="149" t="s">
        <v>357</v>
      </c>
      <c r="F71" s="149" t="s">
        <v>558</v>
      </c>
      <c r="G71" s="409" t="s">
        <v>620</v>
      </c>
      <c r="H71" s="43" t="s">
        <v>372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117"/>
      <c r="W71" s="45">
        <v>14</v>
      </c>
      <c r="X71" s="60">
        <v>8</v>
      </c>
      <c r="Y71" s="61">
        <v>10008690271</v>
      </c>
      <c r="Z71" s="148" t="s">
        <v>650</v>
      </c>
      <c r="AA71" s="149" t="s">
        <v>639</v>
      </c>
      <c r="AB71" s="149" t="s">
        <v>188</v>
      </c>
      <c r="AC71" s="409" t="s">
        <v>606</v>
      </c>
      <c r="AD71" s="43" t="s">
        <v>372</v>
      </c>
      <c r="AE71" s="43">
        <v>14</v>
      </c>
      <c r="AF71" s="43"/>
      <c r="AG71" s="43">
        <v>14</v>
      </c>
      <c r="AH71" s="43"/>
      <c r="AI71" s="43"/>
      <c r="AJ71" s="43"/>
      <c r="AK71" s="43"/>
      <c r="AL71" s="43"/>
      <c r="AM71" s="43"/>
      <c r="AN71" s="43"/>
      <c r="AO71" s="43"/>
      <c r="AP71" s="43"/>
      <c r="AQ71" s="117">
        <f>AG71+AJ71+AM71+AP71</f>
        <v>14</v>
      </c>
      <c r="AS71" s="45">
        <v>14</v>
      </c>
      <c r="AT71" s="60">
        <v>30</v>
      </c>
      <c r="AU71" s="61">
        <v>10010713228</v>
      </c>
      <c r="AV71" s="148" t="s">
        <v>360</v>
      </c>
      <c r="AW71" s="149" t="s">
        <v>359</v>
      </c>
      <c r="AX71" s="149" t="s">
        <v>215</v>
      </c>
      <c r="AY71" s="409" t="s">
        <v>91</v>
      </c>
      <c r="AZ71" s="43" t="s">
        <v>372</v>
      </c>
      <c r="BA71" s="43">
        <v>6</v>
      </c>
      <c r="BB71" s="43"/>
      <c r="BC71" s="43">
        <v>30</v>
      </c>
      <c r="BD71" s="43">
        <v>23</v>
      </c>
      <c r="BE71" s="43">
        <v>-20</v>
      </c>
      <c r="BF71" s="43">
        <v>1</v>
      </c>
      <c r="BG71" s="43"/>
      <c r="BH71" s="43"/>
      <c r="BI71" s="43"/>
      <c r="BJ71" s="43"/>
      <c r="BK71" s="43"/>
      <c r="BL71" s="43"/>
      <c r="BM71" s="117">
        <f>BC71+BF71+BI71+BL71</f>
        <v>31</v>
      </c>
      <c r="BO71" s="45">
        <v>14</v>
      </c>
      <c r="BP71" s="60">
        <v>45</v>
      </c>
      <c r="BQ71" s="61">
        <v>10004738937</v>
      </c>
      <c r="BR71" s="148" t="s">
        <v>352</v>
      </c>
      <c r="BS71" s="149" t="s">
        <v>351</v>
      </c>
      <c r="BT71" s="149" t="s">
        <v>134</v>
      </c>
      <c r="BU71" s="409" t="s">
        <v>434</v>
      </c>
      <c r="BV71" s="43" t="s">
        <v>372</v>
      </c>
      <c r="BW71" s="43">
        <v>5</v>
      </c>
      <c r="BX71" s="43"/>
      <c r="BY71" s="43">
        <v>32</v>
      </c>
      <c r="BZ71" s="43">
        <v>14</v>
      </c>
      <c r="CA71" s="43"/>
      <c r="CB71" s="43">
        <v>14</v>
      </c>
      <c r="CC71" s="43">
        <v>15</v>
      </c>
      <c r="CD71" s="43"/>
      <c r="CE71" s="43">
        <v>12</v>
      </c>
      <c r="CF71" s="43"/>
      <c r="CG71" s="43"/>
      <c r="CH71" s="43"/>
      <c r="CI71" s="117">
        <f>BY71+CB71+CE71+CH71</f>
        <v>58</v>
      </c>
      <c r="CK71" s="45">
        <v>14</v>
      </c>
      <c r="CL71" s="148">
        <v>51</v>
      </c>
      <c r="CM71" s="147">
        <v>10004603137</v>
      </c>
      <c r="CN71" s="148" t="s">
        <v>343</v>
      </c>
      <c r="CO71" s="149" t="s">
        <v>342</v>
      </c>
      <c r="CP71" s="149" t="s">
        <v>216</v>
      </c>
      <c r="CQ71" s="409" t="s">
        <v>623</v>
      </c>
      <c r="CR71" s="43" t="s">
        <v>372</v>
      </c>
      <c r="CS71" s="43">
        <v>13</v>
      </c>
      <c r="CT71" s="43"/>
      <c r="CU71" s="43">
        <v>16</v>
      </c>
      <c r="CV71" s="43">
        <v>16</v>
      </c>
      <c r="CW71" s="43"/>
      <c r="CX71" s="43">
        <v>10</v>
      </c>
      <c r="CY71" s="43">
        <v>5</v>
      </c>
      <c r="CZ71" s="43"/>
      <c r="DA71" s="43">
        <v>32</v>
      </c>
      <c r="DB71" s="43">
        <v>17</v>
      </c>
      <c r="DC71" s="43">
        <v>0</v>
      </c>
      <c r="DD71" s="43"/>
      <c r="DE71" s="117">
        <f>CU71+CX71+DA71+DD71</f>
        <v>58</v>
      </c>
      <c r="DF71" s="464">
        <f>EA71</f>
        <v>58</v>
      </c>
      <c r="DG71" s="104" t="str">
        <f>CONCATENATE(CL71," ",CN71)</f>
        <v>51 KASPER</v>
      </c>
      <c r="DH71" s="653"/>
      <c r="DI71" s="653"/>
      <c r="DJ71" s="653"/>
      <c r="DK71" s="653"/>
      <c r="DL71" s="653"/>
      <c r="DM71" s="653"/>
      <c r="DN71" s="653"/>
      <c r="DO71" s="653"/>
      <c r="DP71" s="653"/>
      <c r="DQ71" s="653"/>
      <c r="DR71" s="653"/>
      <c r="DS71" s="653"/>
      <c r="DT71" s="653"/>
      <c r="DU71" s="653"/>
      <c r="DV71" s="653"/>
      <c r="DW71" s="653"/>
      <c r="DX71" s="653"/>
      <c r="DY71" s="653"/>
      <c r="DZ71" s="104">
        <f>SUM(DH71:DY71)</f>
        <v>0</v>
      </c>
      <c r="EA71" s="104">
        <f>DZ71+DE71</f>
        <v>58</v>
      </c>
      <c r="EB71" s="466"/>
      <c r="EC71" s="466"/>
      <c r="ED71" s="466">
        <v>11</v>
      </c>
    </row>
    <row r="72" spans="1:134" s="49" customFormat="1" ht="15.95" customHeight="1">
      <c r="A72" s="45"/>
      <c r="B72" s="60">
        <v>44</v>
      </c>
      <c r="C72" s="61">
        <v>10010181849</v>
      </c>
      <c r="D72" s="148" t="s">
        <v>354</v>
      </c>
      <c r="E72" s="149" t="s">
        <v>353</v>
      </c>
      <c r="F72" s="149" t="s">
        <v>134</v>
      </c>
      <c r="G72" s="409" t="s">
        <v>434</v>
      </c>
      <c r="H72" s="43" t="s">
        <v>372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117"/>
      <c r="W72" s="45">
        <v>15</v>
      </c>
      <c r="X72" s="60">
        <v>10</v>
      </c>
      <c r="Y72" s="61">
        <v>10010201148</v>
      </c>
      <c r="Z72" s="148" t="s">
        <v>376</v>
      </c>
      <c r="AA72" s="149" t="s">
        <v>375</v>
      </c>
      <c r="AB72" s="149" t="s">
        <v>188</v>
      </c>
      <c r="AC72" s="409" t="s">
        <v>606</v>
      </c>
      <c r="AD72" s="43" t="s">
        <v>372</v>
      </c>
      <c r="AE72" s="43">
        <v>15</v>
      </c>
      <c r="AF72" s="43"/>
      <c r="AG72" s="43">
        <v>12</v>
      </c>
      <c r="AH72" s="43"/>
      <c r="AI72" s="43"/>
      <c r="AJ72" s="43"/>
      <c r="AK72" s="43"/>
      <c r="AL72" s="43"/>
      <c r="AM72" s="43"/>
      <c r="AN72" s="43"/>
      <c r="AO72" s="43"/>
      <c r="AP72" s="43"/>
      <c r="AQ72" s="117">
        <f>AG72+AJ72+AM72+AP72</f>
        <v>12</v>
      </c>
      <c r="AS72" s="45">
        <v>15</v>
      </c>
      <c r="AT72" s="60">
        <v>55</v>
      </c>
      <c r="AU72" s="61">
        <v>10008688857</v>
      </c>
      <c r="AV72" s="148" t="s">
        <v>335</v>
      </c>
      <c r="AW72" s="149" t="s">
        <v>334</v>
      </c>
      <c r="AX72" s="149" t="s">
        <v>216</v>
      </c>
      <c r="AY72" s="409" t="s">
        <v>623</v>
      </c>
      <c r="AZ72" s="43" t="s">
        <v>372</v>
      </c>
      <c r="BA72" s="43">
        <v>16</v>
      </c>
      <c r="BB72" s="43"/>
      <c r="BC72" s="43">
        <v>10</v>
      </c>
      <c r="BD72" s="43">
        <v>11</v>
      </c>
      <c r="BE72" s="43"/>
      <c r="BF72" s="43">
        <v>20</v>
      </c>
      <c r="BG72" s="43"/>
      <c r="BH72" s="43"/>
      <c r="BI72" s="43"/>
      <c r="BJ72" s="43"/>
      <c r="BK72" s="43"/>
      <c r="BL72" s="43"/>
      <c r="BM72" s="117">
        <f>BC72+BF72+BI72+BL72</f>
        <v>30</v>
      </c>
      <c r="BO72" s="45">
        <v>15</v>
      </c>
      <c r="BP72" s="60">
        <v>76</v>
      </c>
      <c r="BQ72" s="61">
        <v>10010167503</v>
      </c>
      <c r="BR72" s="148" t="s">
        <v>331</v>
      </c>
      <c r="BS72" s="149" t="s">
        <v>330</v>
      </c>
      <c r="BT72" s="149" t="s">
        <v>134</v>
      </c>
      <c r="BU72" s="409" t="s">
        <v>214</v>
      </c>
      <c r="BV72" s="43" t="s">
        <v>372</v>
      </c>
      <c r="BW72" s="43">
        <v>10</v>
      </c>
      <c r="BX72" s="43"/>
      <c r="BY72" s="43">
        <v>22</v>
      </c>
      <c r="BZ72" s="43">
        <v>19</v>
      </c>
      <c r="CA72" s="43"/>
      <c r="CB72" s="43">
        <v>4</v>
      </c>
      <c r="CC72" s="43">
        <v>11</v>
      </c>
      <c r="CD72" s="43"/>
      <c r="CE72" s="43">
        <v>20</v>
      </c>
      <c r="CF72" s="43"/>
      <c r="CG72" s="43"/>
      <c r="CH72" s="43"/>
      <c r="CI72" s="117">
        <f>BY72+CB72+CE72+CH72</f>
        <v>46</v>
      </c>
      <c r="CK72" s="45">
        <v>15</v>
      </c>
      <c r="CL72" s="148">
        <v>55</v>
      </c>
      <c r="CM72" s="147">
        <v>10008688857</v>
      </c>
      <c r="CN72" s="148" t="s">
        <v>335</v>
      </c>
      <c r="CO72" s="149" t="s">
        <v>334</v>
      </c>
      <c r="CP72" s="149" t="s">
        <v>216</v>
      </c>
      <c r="CQ72" s="409" t="s">
        <v>623</v>
      </c>
      <c r="CR72" s="43" t="s">
        <v>372</v>
      </c>
      <c r="CS72" s="43">
        <v>16</v>
      </c>
      <c r="CT72" s="43"/>
      <c r="CU72" s="43">
        <v>10</v>
      </c>
      <c r="CV72" s="43">
        <v>11</v>
      </c>
      <c r="CW72" s="43"/>
      <c r="CX72" s="43">
        <v>20</v>
      </c>
      <c r="CY72" s="43">
        <v>16</v>
      </c>
      <c r="CZ72" s="43"/>
      <c r="DA72" s="43">
        <v>10</v>
      </c>
      <c r="DB72" s="43">
        <v>19</v>
      </c>
      <c r="DC72" s="43">
        <v>0</v>
      </c>
      <c r="DD72" s="43"/>
      <c r="DE72" s="117">
        <f>CU72+CX72+DA72+DD72</f>
        <v>40</v>
      </c>
      <c r="DF72" s="464">
        <f>EA72</f>
        <v>40</v>
      </c>
      <c r="DG72" s="104" t="str">
        <f>CONCATENATE(CL72," ",CN72)</f>
        <v>55 PALLER</v>
      </c>
      <c r="DH72" s="653"/>
      <c r="DI72" s="653"/>
      <c r="DJ72" s="653"/>
      <c r="DK72" s="653"/>
      <c r="DL72" s="653"/>
      <c r="DM72" s="653"/>
      <c r="DN72" s="653"/>
      <c r="DO72" s="653"/>
      <c r="DP72" s="653"/>
      <c r="DQ72" s="653"/>
      <c r="DR72" s="653"/>
      <c r="DS72" s="653"/>
      <c r="DT72" s="653"/>
      <c r="DU72" s="653"/>
      <c r="DV72" s="653"/>
      <c r="DW72" s="653"/>
      <c r="DX72" s="653"/>
      <c r="DY72" s="653"/>
      <c r="DZ72" s="104">
        <f>SUM(DH72:DY72)</f>
        <v>0</v>
      </c>
      <c r="EA72" s="104">
        <f>DZ72+DE72</f>
        <v>40</v>
      </c>
      <c r="EB72" s="466"/>
      <c r="EC72" s="466"/>
      <c r="ED72" s="466">
        <v>-20</v>
      </c>
    </row>
    <row r="73" spans="1:134" s="49" customFormat="1" ht="15.95" customHeight="1">
      <c r="A73" s="45"/>
      <c r="B73" s="60">
        <v>45</v>
      </c>
      <c r="C73" s="61">
        <v>10004738937</v>
      </c>
      <c r="D73" s="148" t="s">
        <v>352</v>
      </c>
      <c r="E73" s="149" t="s">
        <v>351</v>
      </c>
      <c r="F73" s="149" t="s">
        <v>134</v>
      </c>
      <c r="G73" s="409" t="s">
        <v>434</v>
      </c>
      <c r="H73" s="43" t="s">
        <v>372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117"/>
      <c r="W73" s="45">
        <v>16</v>
      </c>
      <c r="X73" s="60">
        <v>55</v>
      </c>
      <c r="Y73" s="61">
        <v>10008688857</v>
      </c>
      <c r="Z73" s="148" t="s">
        <v>335</v>
      </c>
      <c r="AA73" s="149" t="s">
        <v>334</v>
      </c>
      <c r="AB73" s="149" t="s">
        <v>216</v>
      </c>
      <c r="AC73" s="409" t="s">
        <v>623</v>
      </c>
      <c r="AD73" s="43" t="s">
        <v>372</v>
      </c>
      <c r="AE73" s="43">
        <v>16</v>
      </c>
      <c r="AF73" s="43"/>
      <c r="AG73" s="43">
        <v>10</v>
      </c>
      <c r="AH73" s="43"/>
      <c r="AI73" s="43"/>
      <c r="AJ73" s="43"/>
      <c r="AK73" s="43"/>
      <c r="AL73" s="43"/>
      <c r="AM73" s="43"/>
      <c r="AN73" s="43"/>
      <c r="AO73" s="43"/>
      <c r="AP73" s="43"/>
      <c r="AQ73" s="117">
        <f>AG73+AJ73+AM73+AP73</f>
        <v>10</v>
      </c>
      <c r="AS73" s="45">
        <v>16</v>
      </c>
      <c r="AT73" s="60">
        <v>23</v>
      </c>
      <c r="AU73" s="61">
        <v>10007272253</v>
      </c>
      <c r="AV73" s="148" t="s">
        <v>321</v>
      </c>
      <c r="AW73" s="149" t="s">
        <v>651</v>
      </c>
      <c r="AX73" s="149" t="s">
        <v>221</v>
      </c>
      <c r="AY73" s="409" t="s">
        <v>169</v>
      </c>
      <c r="AZ73" s="43" t="s">
        <v>372</v>
      </c>
      <c r="BA73" s="43">
        <v>7</v>
      </c>
      <c r="BB73" s="43"/>
      <c r="BC73" s="43">
        <v>28</v>
      </c>
      <c r="BD73" s="43">
        <v>22</v>
      </c>
      <c r="BE73" s="43">
        <v>-20</v>
      </c>
      <c r="BF73" s="43">
        <v>1</v>
      </c>
      <c r="BG73" s="43"/>
      <c r="BH73" s="43"/>
      <c r="BI73" s="43"/>
      <c r="BJ73" s="43"/>
      <c r="BK73" s="43"/>
      <c r="BL73" s="43"/>
      <c r="BM73" s="117">
        <f>BC73+BF73+BI73+BL73</f>
        <v>29</v>
      </c>
      <c r="BO73" s="45">
        <v>16</v>
      </c>
      <c r="BP73" s="60">
        <v>55</v>
      </c>
      <c r="BQ73" s="61">
        <v>10008688857</v>
      </c>
      <c r="BR73" s="148" t="s">
        <v>335</v>
      </c>
      <c r="BS73" s="149" t="s">
        <v>334</v>
      </c>
      <c r="BT73" s="149" t="s">
        <v>216</v>
      </c>
      <c r="BU73" s="409" t="s">
        <v>623</v>
      </c>
      <c r="BV73" s="43" t="s">
        <v>372</v>
      </c>
      <c r="BW73" s="43">
        <v>16</v>
      </c>
      <c r="BX73" s="43"/>
      <c r="BY73" s="43">
        <v>10</v>
      </c>
      <c r="BZ73" s="43">
        <v>11</v>
      </c>
      <c r="CA73" s="43"/>
      <c r="CB73" s="43">
        <v>20</v>
      </c>
      <c r="CC73" s="43">
        <v>16</v>
      </c>
      <c r="CD73" s="43"/>
      <c r="CE73" s="43">
        <v>10</v>
      </c>
      <c r="CF73" s="43"/>
      <c r="CG73" s="43"/>
      <c r="CH73" s="43"/>
      <c r="CI73" s="117">
        <f>BY73+CB73+CE73+CH73</f>
        <v>40</v>
      </c>
      <c r="CK73" s="45">
        <v>16</v>
      </c>
      <c r="CL73" s="148">
        <v>13</v>
      </c>
      <c r="CM73" s="147">
        <v>10009073827</v>
      </c>
      <c r="CN73" s="148" t="s">
        <v>368</v>
      </c>
      <c r="CO73" s="149" t="s">
        <v>367</v>
      </c>
      <c r="CP73" s="149" t="s">
        <v>156</v>
      </c>
      <c r="CQ73" s="409" t="s">
        <v>233</v>
      </c>
      <c r="CR73" s="43" t="s">
        <v>372</v>
      </c>
      <c r="CS73" s="43">
        <v>12</v>
      </c>
      <c r="CT73" s="43"/>
      <c r="CU73" s="43">
        <v>18</v>
      </c>
      <c r="CV73" s="43">
        <v>13</v>
      </c>
      <c r="CW73" s="43"/>
      <c r="CX73" s="43">
        <v>16</v>
      </c>
      <c r="CY73" s="43">
        <v>19</v>
      </c>
      <c r="CZ73" s="43"/>
      <c r="DA73" s="43">
        <v>4</v>
      </c>
      <c r="DB73" s="43">
        <v>14</v>
      </c>
      <c r="DC73" s="43">
        <v>0</v>
      </c>
      <c r="DD73" s="43"/>
      <c r="DE73" s="117">
        <f>CU73+CX73+DA73+DD73</f>
        <v>38</v>
      </c>
      <c r="DF73" s="464">
        <f>EA73</f>
        <v>38</v>
      </c>
      <c r="DG73" s="104" t="str">
        <f>CONCATENATE(CL73," ",CN73)</f>
        <v>13 KLIMCHENKO</v>
      </c>
      <c r="DH73" s="653"/>
      <c r="DI73" s="653"/>
      <c r="DJ73" s="653"/>
      <c r="DK73" s="653"/>
      <c r="DL73" s="653"/>
      <c r="DM73" s="653"/>
      <c r="DN73" s="653"/>
      <c r="DO73" s="653"/>
      <c r="DP73" s="653"/>
      <c r="DQ73" s="653"/>
      <c r="DR73" s="653"/>
      <c r="DS73" s="653"/>
      <c r="DT73" s="653"/>
      <c r="DU73" s="653"/>
      <c r="DV73" s="653"/>
      <c r="DW73" s="653"/>
      <c r="DX73" s="653"/>
      <c r="DY73" s="653"/>
      <c r="DZ73" s="104">
        <f>SUM(DH73:DY73)</f>
        <v>0</v>
      </c>
      <c r="EA73" s="104">
        <f>DZ73+DE73</f>
        <v>38</v>
      </c>
      <c r="EB73" s="466"/>
      <c r="EC73" s="466"/>
      <c r="ED73" s="466">
        <v>-17</v>
      </c>
    </row>
    <row r="74" spans="1:134" s="49" customFormat="1" ht="15.95" customHeight="1">
      <c r="A74" s="45"/>
      <c r="B74" s="60">
        <v>46</v>
      </c>
      <c r="C74" s="61">
        <v>10006602246</v>
      </c>
      <c r="D74" s="148" t="s">
        <v>350</v>
      </c>
      <c r="E74" s="149" t="s">
        <v>349</v>
      </c>
      <c r="F74" s="149" t="s">
        <v>134</v>
      </c>
      <c r="G74" s="409" t="s">
        <v>434</v>
      </c>
      <c r="H74" s="43" t="s">
        <v>372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117"/>
      <c r="W74" s="45">
        <v>17</v>
      </c>
      <c r="X74" s="60">
        <v>6</v>
      </c>
      <c r="Y74" s="61">
        <v>10004631732</v>
      </c>
      <c r="Z74" s="148" t="s">
        <v>386</v>
      </c>
      <c r="AA74" s="149" t="s">
        <v>385</v>
      </c>
      <c r="AB74" s="149" t="s">
        <v>617</v>
      </c>
      <c r="AC74" s="409" t="s">
        <v>622</v>
      </c>
      <c r="AD74" s="43" t="s">
        <v>372</v>
      </c>
      <c r="AE74" s="43">
        <v>17</v>
      </c>
      <c r="AF74" s="43"/>
      <c r="AG74" s="43">
        <v>8</v>
      </c>
      <c r="AH74" s="43"/>
      <c r="AI74" s="43"/>
      <c r="AJ74" s="43"/>
      <c r="AK74" s="43"/>
      <c r="AL74" s="43"/>
      <c r="AM74" s="43"/>
      <c r="AN74" s="43"/>
      <c r="AO74" s="43"/>
      <c r="AP74" s="43"/>
      <c r="AQ74" s="117">
        <f>AG74+AJ74+AM74+AP74</f>
        <v>8</v>
      </c>
      <c r="AS74" s="45">
        <v>17</v>
      </c>
      <c r="AT74" s="60">
        <v>51</v>
      </c>
      <c r="AU74" s="61">
        <v>10004603137</v>
      </c>
      <c r="AV74" s="148" t="s">
        <v>343</v>
      </c>
      <c r="AW74" s="149" t="s">
        <v>342</v>
      </c>
      <c r="AX74" s="149" t="s">
        <v>216</v>
      </c>
      <c r="AY74" s="409" t="s">
        <v>623</v>
      </c>
      <c r="AZ74" s="43" t="s">
        <v>372</v>
      </c>
      <c r="BA74" s="43">
        <v>13</v>
      </c>
      <c r="BB74" s="43"/>
      <c r="BC74" s="43">
        <v>16</v>
      </c>
      <c r="BD74" s="43">
        <v>16</v>
      </c>
      <c r="BE74" s="43"/>
      <c r="BF74" s="43">
        <v>10</v>
      </c>
      <c r="BG74" s="43"/>
      <c r="BH74" s="43"/>
      <c r="BI74" s="43"/>
      <c r="BJ74" s="43"/>
      <c r="BK74" s="43"/>
      <c r="BL74" s="43"/>
      <c r="BM74" s="117">
        <f>BC74+BF74+BI74+BL74</f>
        <v>26</v>
      </c>
      <c r="BO74" s="45">
        <v>17</v>
      </c>
      <c r="BP74" s="60">
        <v>13</v>
      </c>
      <c r="BQ74" s="61">
        <v>10009073827</v>
      </c>
      <c r="BR74" s="148" t="s">
        <v>368</v>
      </c>
      <c r="BS74" s="149" t="s">
        <v>367</v>
      </c>
      <c r="BT74" s="149" t="s">
        <v>156</v>
      </c>
      <c r="BU74" s="409" t="s">
        <v>233</v>
      </c>
      <c r="BV74" s="43" t="s">
        <v>372</v>
      </c>
      <c r="BW74" s="43">
        <v>12</v>
      </c>
      <c r="BX74" s="43"/>
      <c r="BY74" s="43">
        <v>18</v>
      </c>
      <c r="BZ74" s="43">
        <v>13</v>
      </c>
      <c r="CA74" s="43"/>
      <c r="CB74" s="43">
        <v>16</v>
      </c>
      <c r="CC74" s="43">
        <v>19</v>
      </c>
      <c r="CD74" s="43"/>
      <c r="CE74" s="43">
        <v>4</v>
      </c>
      <c r="CF74" s="43"/>
      <c r="CG74" s="43"/>
      <c r="CH74" s="43"/>
      <c r="CI74" s="117">
        <f>BY74+CB74+CE74+CH74</f>
        <v>38</v>
      </c>
      <c r="CK74" s="45">
        <v>17</v>
      </c>
      <c r="CL74" s="148">
        <v>47</v>
      </c>
      <c r="CM74" s="147">
        <v>10010777791</v>
      </c>
      <c r="CN74" s="148" t="s">
        <v>348</v>
      </c>
      <c r="CO74" s="149" t="s">
        <v>347</v>
      </c>
      <c r="CP74" s="149" t="s">
        <v>134</v>
      </c>
      <c r="CQ74" s="409" t="s">
        <v>434</v>
      </c>
      <c r="CR74" s="43" t="s">
        <v>372</v>
      </c>
      <c r="CS74" s="43">
        <v>19</v>
      </c>
      <c r="CT74" s="43"/>
      <c r="CU74" s="43">
        <v>4</v>
      </c>
      <c r="CV74" s="43">
        <v>15</v>
      </c>
      <c r="CW74" s="43"/>
      <c r="CX74" s="43">
        <v>12</v>
      </c>
      <c r="CY74" s="43">
        <v>12</v>
      </c>
      <c r="CZ74" s="43"/>
      <c r="DA74" s="43">
        <v>18</v>
      </c>
      <c r="DB74" s="43">
        <v>15</v>
      </c>
      <c r="DC74" s="43">
        <v>0</v>
      </c>
      <c r="DD74" s="43"/>
      <c r="DE74" s="117">
        <f>CU74+CX74+DA74+DD74</f>
        <v>34</v>
      </c>
      <c r="DF74" s="464">
        <f>EA74</f>
        <v>34</v>
      </c>
      <c r="DG74" s="104" t="str">
        <f>CONCATENATE(CL74," ",CN74)</f>
        <v>47 KOHOUTKOVÁ</v>
      </c>
      <c r="DH74" s="653"/>
      <c r="DI74" s="653"/>
      <c r="DJ74" s="653"/>
      <c r="DK74" s="653"/>
      <c r="DL74" s="653"/>
      <c r="DM74" s="653"/>
      <c r="DN74" s="653"/>
      <c r="DO74" s="653"/>
      <c r="DP74" s="653"/>
      <c r="DQ74" s="653"/>
      <c r="DR74" s="653"/>
      <c r="DS74" s="653"/>
      <c r="DT74" s="653"/>
      <c r="DU74" s="653"/>
      <c r="DV74" s="653"/>
      <c r="DW74" s="653"/>
      <c r="DX74" s="653"/>
      <c r="DY74" s="653"/>
      <c r="DZ74" s="104">
        <f>SUM(DH74:DY74)</f>
        <v>0</v>
      </c>
      <c r="EA74" s="104">
        <f>DZ74+DE74</f>
        <v>34</v>
      </c>
      <c r="EB74" s="466"/>
      <c r="EC74" s="466"/>
      <c r="ED74" s="466">
        <v>-16</v>
      </c>
    </row>
    <row r="75" spans="1:134" s="49" customFormat="1" ht="15.95" customHeight="1">
      <c r="A75" s="45"/>
      <c r="B75" s="60">
        <v>47</v>
      </c>
      <c r="C75" s="61">
        <v>10010777791</v>
      </c>
      <c r="D75" s="148" t="s">
        <v>348</v>
      </c>
      <c r="E75" s="149" t="s">
        <v>347</v>
      </c>
      <c r="F75" s="149" t="s">
        <v>134</v>
      </c>
      <c r="G75" s="409" t="s">
        <v>434</v>
      </c>
      <c r="H75" s="43" t="s">
        <v>372</v>
      </c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117"/>
      <c r="W75" s="45">
        <v>18</v>
      </c>
      <c r="X75" s="60">
        <v>53</v>
      </c>
      <c r="Y75" s="61">
        <v>10008696234</v>
      </c>
      <c r="Z75" s="148" t="s">
        <v>339</v>
      </c>
      <c r="AA75" s="149" t="s">
        <v>338</v>
      </c>
      <c r="AB75" s="149" t="s">
        <v>216</v>
      </c>
      <c r="AC75" s="409" t="s">
        <v>623</v>
      </c>
      <c r="AD75" s="43" t="s">
        <v>372</v>
      </c>
      <c r="AE75" s="43">
        <v>18</v>
      </c>
      <c r="AF75" s="43"/>
      <c r="AG75" s="43">
        <v>6</v>
      </c>
      <c r="AH75" s="43"/>
      <c r="AI75" s="43"/>
      <c r="AJ75" s="43"/>
      <c r="AK75" s="43"/>
      <c r="AL75" s="43"/>
      <c r="AM75" s="43"/>
      <c r="AN75" s="43"/>
      <c r="AO75" s="43"/>
      <c r="AP75" s="43"/>
      <c r="AQ75" s="117">
        <f>AG75+AJ75+AM75+AP75</f>
        <v>6</v>
      </c>
      <c r="AS75" s="45">
        <v>18</v>
      </c>
      <c r="AT75" s="60">
        <v>76</v>
      </c>
      <c r="AU75" s="61">
        <v>10010167503</v>
      </c>
      <c r="AV75" s="148" t="s">
        <v>331</v>
      </c>
      <c r="AW75" s="149" t="s">
        <v>330</v>
      </c>
      <c r="AX75" s="149" t="s">
        <v>134</v>
      </c>
      <c r="AY75" s="409" t="s">
        <v>214</v>
      </c>
      <c r="AZ75" s="43" t="s">
        <v>372</v>
      </c>
      <c r="BA75" s="43">
        <v>10</v>
      </c>
      <c r="BB75" s="43"/>
      <c r="BC75" s="43">
        <v>22</v>
      </c>
      <c r="BD75" s="43">
        <v>19</v>
      </c>
      <c r="BE75" s="43"/>
      <c r="BF75" s="43">
        <v>4</v>
      </c>
      <c r="BG75" s="43"/>
      <c r="BH75" s="43"/>
      <c r="BI75" s="43"/>
      <c r="BJ75" s="43"/>
      <c r="BK75" s="43"/>
      <c r="BL75" s="43"/>
      <c r="BM75" s="117">
        <f>BC75+BF75+BI75+BL75</f>
        <v>26</v>
      </c>
      <c r="BO75" s="45">
        <v>18</v>
      </c>
      <c r="BP75" s="60">
        <v>47</v>
      </c>
      <c r="BQ75" s="61">
        <v>10010777791</v>
      </c>
      <c r="BR75" s="148" t="s">
        <v>348</v>
      </c>
      <c r="BS75" s="149" t="s">
        <v>347</v>
      </c>
      <c r="BT75" s="149" t="s">
        <v>134</v>
      </c>
      <c r="BU75" s="409" t="s">
        <v>434</v>
      </c>
      <c r="BV75" s="43" t="s">
        <v>372</v>
      </c>
      <c r="BW75" s="43">
        <v>19</v>
      </c>
      <c r="BX75" s="43"/>
      <c r="BY75" s="43">
        <v>4</v>
      </c>
      <c r="BZ75" s="43">
        <v>15</v>
      </c>
      <c r="CA75" s="43"/>
      <c r="CB75" s="43">
        <v>12</v>
      </c>
      <c r="CC75" s="43">
        <v>12</v>
      </c>
      <c r="CD75" s="43"/>
      <c r="CE75" s="43">
        <v>18</v>
      </c>
      <c r="CF75" s="43"/>
      <c r="CG75" s="43"/>
      <c r="CH75" s="43"/>
      <c r="CI75" s="117">
        <f>BY75+CB75+CE75+CH75</f>
        <v>34</v>
      </c>
      <c r="CK75" s="45">
        <v>18</v>
      </c>
      <c r="CL75" s="148">
        <v>53</v>
      </c>
      <c r="CM75" s="147">
        <v>10008696234</v>
      </c>
      <c r="CN75" s="148" t="s">
        <v>339</v>
      </c>
      <c r="CO75" s="149" t="s">
        <v>338</v>
      </c>
      <c r="CP75" s="149" t="s">
        <v>216</v>
      </c>
      <c r="CQ75" s="409" t="s">
        <v>623</v>
      </c>
      <c r="CR75" s="43" t="s">
        <v>372</v>
      </c>
      <c r="CS75" s="43">
        <v>18</v>
      </c>
      <c r="CT75" s="43"/>
      <c r="CU75" s="43">
        <v>6</v>
      </c>
      <c r="CV75" s="43">
        <v>17</v>
      </c>
      <c r="CW75" s="43"/>
      <c r="CX75" s="43">
        <v>8</v>
      </c>
      <c r="CY75" s="43">
        <v>17</v>
      </c>
      <c r="CZ75" s="43"/>
      <c r="DA75" s="43">
        <v>8</v>
      </c>
      <c r="DB75" s="43">
        <v>6</v>
      </c>
      <c r="DC75" s="43">
        <v>8</v>
      </c>
      <c r="DD75" s="43"/>
      <c r="DE75" s="117">
        <f>CU75+CX75+DA75+DD75</f>
        <v>22</v>
      </c>
      <c r="DF75" s="464">
        <f>EA75</f>
        <v>30</v>
      </c>
      <c r="DG75" s="104" t="str">
        <f>CONCATENATE(CL75," ",CN75)</f>
        <v>53 STOCK</v>
      </c>
      <c r="DH75" s="653"/>
      <c r="DI75" s="653">
        <v>5</v>
      </c>
      <c r="DJ75" s="653">
        <v>1</v>
      </c>
      <c r="DK75" s="653"/>
      <c r="DL75" s="653"/>
      <c r="DM75" s="653"/>
      <c r="DN75" s="653">
        <v>2</v>
      </c>
      <c r="DO75" s="653"/>
      <c r="DP75" s="653"/>
      <c r="DQ75" s="653"/>
      <c r="DR75" s="653"/>
      <c r="DS75" s="653"/>
      <c r="DT75" s="653"/>
      <c r="DU75" s="653"/>
      <c r="DV75" s="653"/>
      <c r="DW75" s="653"/>
      <c r="DX75" s="653"/>
      <c r="DY75" s="653"/>
      <c r="DZ75" s="104">
        <f>SUM(DH75:DY75)</f>
        <v>8</v>
      </c>
      <c r="EA75" s="104">
        <f>DZ75+DE75</f>
        <v>30</v>
      </c>
      <c r="EB75" s="466"/>
      <c r="EC75" s="466"/>
      <c r="ED75" s="466">
        <v>-20</v>
      </c>
    </row>
    <row r="76" spans="1:134" s="49" customFormat="1" ht="15.95" customHeight="1">
      <c r="A76" s="45"/>
      <c r="B76" s="60">
        <v>48</v>
      </c>
      <c r="C76" s="61">
        <v>10013443069</v>
      </c>
      <c r="D76" s="148" t="s">
        <v>346</v>
      </c>
      <c r="E76" s="149" t="s">
        <v>345</v>
      </c>
      <c r="F76" s="149" t="s">
        <v>134</v>
      </c>
      <c r="G76" s="409" t="s">
        <v>434</v>
      </c>
      <c r="H76" s="43" t="s">
        <v>372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117"/>
      <c r="W76" s="45">
        <v>19</v>
      </c>
      <c r="X76" s="60">
        <v>47</v>
      </c>
      <c r="Y76" s="61">
        <v>10010777791</v>
      </c>
      <c r="Z76" s="148" t="s">
        <v>348</v>
      </c>
      <c r="AA76" s="149" t="s">
        <v>347</v>
      </c>
      <c r="AB76" s="149" t="s">
        <v>134</v>
      </c>
      <c r="AC76" s="409" t="s">
        <v>434</v>
      </c>
      <c r="AD76" s="43" t="s">
        <v>372</v>
      </c>
      <c r="AE76" s="43">
        <v>19</v>
      </c>
      <c r="AF76" s="43"/>
      <c r="AG76" s="43">
        <v>4</v>
      </c>
      <c r="AH76" s="43"/>
      <c r="AI76" s="43"/>
      <c r="AJ76" s="43"/>
      <c r="AK76" s="43"/>
      <c r="AL76" s="43"/>
      <c r="AM76" s="43"/>
      <c r="AN76" s="43"/>
      <c r="AO76" s="43"/>
      <c r="AP76" s="43"/>
      <c r="AQ76" s="117">
        <f>AG76+AJ76+AM76+AP76</f>
        <v>4</v>
      </c>
      <c r="AS76" s="45">
        <v>19</v>
      </c>
      <c r="AT76" s="60">
        <v>47</v>
      </c>
      <c r="AU76" s="61">
        <v>10010777791</v>
      </c>
      <c r="AV76" s="148" t="s">
        <v>348</v>
      </c>
      <c r="AW76" s="149" t="s">
        <v>347</v>
      </c>
      <c r="AX76" s="149" t="s">
        <v>134</v>
      </c>
      <c r="AY76" s="409" t="s">
        <v>434</v>
      </c>
      <c r="AZ76" s="43" t="s">
        <v>372</v>
      </c>
      <c r="BA76" s="43">
        <v>19</v>
      </c>
      <c r="BB76" s="43"/>
      <c r="BC76" s="43">
        <v>4</v>
      </c>
      <c r="BD76" s="43">
        <v>15</v>
      </c>
      <c r="BE76" s="43"/>
      <c r="BF76" s="43">
        <v>12</v>
      </c>
      <c r="BG76" s="43"/>
      <c r="BH76" s="43"/>
      <c r="BI76" s="43"/>
      <c r="BJ76" s="43"/>
      <c r="BK76" s="43"/>
      <c r="BL76" s="43"/>
      <c r="BM76" s="117">
        <f>BC76+BF76+BI76+BL76</f>
        <v>16</v>
      </c>
      <c r="BO76" s="45">
        <v>19</v>
      </c>
      <c r="BP76" s="60">
        <v>23</v>
      </c>
      <c r="BQ76" s="61">
        <v>10007272253</v>
      </c>
      <c r="BR76" s="148" t="s">
        <v>321</v>
      </c>
      <c r="BS76" s="149" t="s">
        <v>651</v>
      </c>
      <c r="BT76" s="149" t="s">
        <v>221</v>
      </c>
      <c r="BU76" s="409" t="s">
        <v>169</v>
      </c>
      <c r="BV76" s="43" t="s">
        <v>372</v>
      </c>
      <c r="BW76" s="43">
        <v>7</v>
      </c>
      <c r="BX76" s="43"/>
      <c r="BY76" s="43">
        <v>28</v>
      </c>
      <c r="BZ76" s="43">
        <v>22</v>
      </c>
      <c r="CA76" s="43">
        <v>-20</v>
      </c>
      <c r="CB76" s="43">
        <v>1</v>
      </c>
      <c r="CC76" s="43">
        <v>23</v>
      </c>
      <c r="CD76" s="43"/>
      <c r="CE76" s="43">
        <v>1</v>
      </c>
      <c r="CF76" s="43"/>
      <c r="CG76" s="43"/>
      <c r="CH76" s="43"/>
      <c r="CI76" s="117">
        <f>BY76+CB76+CE76+CH76</f>
        <v>30</v>
      </c>
      <c r="CK76" s="45">
        <v>19</v>
      </c>
      <c r="CL76" s="148">
        <v>23</v>
      </c>
      <c r="CM76" s="147">
        <v>10007272253</v>
      </c>
      <c r="CN76" s="148" t="s">
        <v>321</v>
      </c>
      <c r="CO76" s="149" t="s">
        <v>651</v>
      </c>
      <c r="CP76" s="149" t="s">
        <v>221</v>
      </c>
      <c r="CQ76" s="409" t="s">
        <v>169</v>
      </c>
      <c r="CR76" s="43" t="s">
        <v>372</v>
      </c>
      <c r="CS76" s="43">
        <v>7</v>
      </c>
      <c r="CT76" s="43"/>
      <c r="CU76" s="43">
        <v>28</v>
      </c>
      <c r="CV76" s="43">
        <v>22</v>
      </c>
      <c r="CW76" s="43">
        <v>-20</v>
      </c>
      <c r="CX76" s="43">
        <v>1</v>
      </c>
      <c r="CY76" s="43">
        <v>23</v>
      </c>
      <c r="CZ76" s="43"/>
      <c r="DA76" s="43">
        <v>1</v>
      </c>
      <c r="DB76" s="43">
        <v>20</v>
      </c>
      <c r="DC76" s="43">
        <v>0</v>
      </c>
      <c r="DD76" s="43"/>
      <c r="DE76" s="117">
        <f>CU76+CX76+DA76+DD76</f>
        <v>30</v>
      </c>
      <c r="DF76" s="464">
        <f>EA76</f>
        <v>30</v>
      </c>
      <c r="DG76" s="104" t="str">
        <f>CONCATENATE(CL76," ",CN76)</f>
        <v>23 BALABOLINA</v>
      </c>
      <c r="DH76" s="653"/>
      <c r="DI76" s="653"/>
      <c r="DJ76" s="653"/>
      <c r="DK76" s="653"/>
      <c r="DL76" s="653"/>
      <c r="DM76" s="653"/>
      <c r="DN76" s="653"/>
      <c r="DO76" s="653"/>
      <c r="DP76" s="653"/>
      <c r="DQ76" s="653"/>
      <c r="DR76" s="653"/>
      <c r="DS76" s="653"/>
      <c r="DT76" s="653"/>
      <c r="DU76" s="653"/>
      <c r="DV76" s="653"/>
      <c r="DW76" s="653"/>
      <c r="DX76" s="653"/>
      <c r="DY76" s="653"/>
      <c r="DZ76" s="104">
        <f>SUM(DH76:DY76)</f>
        <v>0</v>
      </c>
      <c r="EA76" s="104">
        <f>DZ76+DE76</f>
        <v>30</v>
      </c>
      <c r="EB76" s="466"/>
      <c r="EC76" s="466"/>
      <c r="ED76" s="466">
        <v>-18</v>
      </c>
    </row>
    <row r="77" spans="1:134" s="49" customFormat="1" ht="15.95" customHeight="1">
      <c r="A77" s="45"/>
      <c r="B77" s="60">
        <v>51</v>
      </c>
      <c r="C77" s="61">
        <v>10004603137</v>
      </c>
      <c r="D77" s="148" t="s">
        <v>343</v>
      </c>
      <c r="E77" s="149" t="s">
        <v>342</v>
      </c>
      <c r="F77" s="149" t="s">
        <v>216</v>
      </c>
      <c r="G77" s="409" t="s">
        <v>623</v>
      </c>
      <c r="H77" s="43" t="s">
        <v>372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117"/>
      <c r="W77" s="45">
        <v>20</v>
      </c>
      <c r="X77" s="60">
        <v>12</v>
      </c>
      <c r="Y77" s="61">
        <v>10005510994</v>
      </c>
      <c r="Z77" s="148" t="s">
        <v>371</v>
      </c>
      <c r="AA77" s="149" t="s">
        <v>370</v>
      </c>
      <c r="AB77" s="149" t="s">
        <v>156</v>
      </c>
      <c r="AC77" s="409" t="s">
        <v>233</v>
      </c>
      <c r="AD77" s="43" t="s">
        <v>372</v>
      </c>
      <c r="AE77" s="43">
        <v>20</v>
      </c>
      <c r="AF77" s="43"/>
      <c r="AG77" s="43">
        <v>2</v>
      </c>
      <c r="AH77" s="43"/>
      <c r="AI77" s="43"/>
      <c r="AJ77" s="43"/>
      <c r="AK77" s="43"/>
      <c r="AL77" s="43"/>
      <c r="AM77" s="43"/>
      <c r="AN77" s="43"/>
      <c r="AO77" s="43"/>
      <c r="AP77" s="43"/>
      <c r="AQ77" s="117">
        <f>AG77+AJ77+AM77+AP77</f>
        <v>2</v>
      </c>
      <c r="AS77" s="45">
        <v>20</v>
      </c>
      <c r="AT77" s="60">
        <v>53</v>
      </c>
      <c r="AU77" s="61">
        <v>10008696234</v>
      </c>
      <c r="AV77" s="148" t="s">
        <v>339</v>
      </c>
      <c r="AW77" s="149" t="s">
        <v>338</v>
      </c>
      <c r="AX77" s="149" t="s">
        <v>216</v>
      </c>
      <c r="AY77" s="409" t="s">
        <v>623</v>
      </c>
      <c r="AZ77" s="43" t="s">
        <v>372</v>
      </c>
      <c r="BA77" s="43">
        <v>18</v>
      </c>
      <c r="BB77" s="43"/>
      <c r="BC77" s="43">
        <v>6</v>
      </c>
      <c r="BD77" s="43">
        <v>17</v>
      </c>
      <c r="BE77" s="43"/>
      <c r="BF77" s="43">
        <v>8</v>
      </c>
      <c r="BG77" s="43"/>
      <c r="BH77" s="43"/>
      <c r="BI77" s="43"/>
      <c r="BJ77" s="43"/>
      <c r="BK77" s="43"/>
      <c r="BL77" s="43"/>
      <c r="BM77" s="117">
        <f>BC77+BF77+BI77+BL77</f>
        <v>14</v>
      </c>
      <c r="BO77" s="45">
        <v>20</v>
      </c>
      <c r="BP77" s="60">
        <v>53</v>
      </c>
      <c r="BQ77" s="61">
        <v>10008696234</v>
      </c>
      <c r="BR77" s="148" t="s">
        <v>339</v>
      </c>
      <c r="BS77" s="149" t="s">
        <v>338</v>
      </c>
      <c r="BT77" s="149" t="s">
        <v>216</v>
      </c>
      <c r="BU77" s="409" t="s">
        <v>623</v>
      </c>
      <c r="BV77" s="43" t="s">
        <v>372</v>
      </c>
      <c r="BW77" s="43">
        <v>18</v>
      </c>
      <c r="BX77" s="43"/>
      <c r="BY77" s="43">
        <v>6</v>
      </c>
      <c r="BZ77" s="43">
        <v>17</v>
      </c>
      <c r="CA77" s="43"/>
      <c r="CB77" s="43">
        <v>8</v>
      </c>
      <c r="CC77" s="43">
        <v>17</v>
      </c>
      <c r="CD77" s="43"/>
      <c r="CE77" s="43">
        <v>8</v>
      </c>
      <c r="CF77" s="43"/>
      <c r="CG77" s="43"/>
      <c r="CH77" s="43"/>
      <c r="CI77" s="117">
        <f>BY77+CB77+CE77+CH77</f>
        <v>22</v>
      </c>
      <c r="CK77" s="45">
        <v>20</v>
      </c>
      <c r="CL77" s="148">
        <v>48</v>
      </c>
      <c r="CM77" s="147">
        <v>10013443069</v>
      </c>
      <c r="CN77" s="148" t="s">
        <v>346</v>
      </c>
      <c r="CO77" s="149" t="s">
        <v>345</v>
      </c>
      <c r="CP77" s="149" t="s">
        <v>134</v>
      </c>
      <c r="CQ77" s="409" t="s">
        <v>434</v>
      </c>
      <c r="CR77" s="43" t="s">
        <v>372</v>
      </c>
      <c r="CS77" s="43">
        <v>22</v>
      </c>
      <c r="CT77" s="43"/>
      <c r="CU77" s="43">
        <v>1</v>
      </c>
      <c r="CV77" s="43">
        <v>18</v>
      </c>
      <c r="CW77" s="43"/>
      <c r="CX77" s="43">
        <v>6</v>
      </c>
      <c r="CY77" s="43">
        <v>20</v>
      </c>
      <c r="CZ77" s="43"/>
      <c r="DA77" s="43">
        <v>2</v>
      </c>
      <c r="DB77" s="43">
        <v>18</v>
      </c>
      <c r="DC77" s="43">
        <v>0</v>
      </c>
      <c r="DD77" s="43"/>
      <c r="DE77" s="117">
        <f>CU77+CX77+DA77+DD77</f>
        <v>9</v>
      </c>
      <c r="DF77" s="464">
        <f>EA77</f>
        <v>9</v>
      </c>
      <c r="DG77" s="104" t="str">
        <f>CONCATENATE(CL77," ",CN77)</f>
        <v>48 VAN NECK</v>
      </c>
      <c r="DH77" s="653"/>
      <c r="DI77" s="653"/>
      <c r="DJ77" s="653"/>
      <c r="DK77" s="653"/>
      <c r="DL77" s="653"/>
      <c r="DM77" s="653"/>
      <c r="DN77" s="653"/>
      <c r="DO77" s="653"/>
      <c r="DP77" s="653"/>
      <c r="DQ77" s="653"/>
      <c r="DR77" s="653"/>
      <c r="DS77" s="653"/>
      <c r="DT77" s="653"/>
      <c r="DU77" s="653"/>
      <c r="DV77" s="653"/>
      <c r="DW77" s="653"/>
      <c r="DX77" s="653"/>
      <c r="DY77" s="653"/>
      <c r="DZ77" s="104">
        <f>SUM(DH77:DY77)</f>
        <v>0</v>
      </c>
      <c r="EA77" s="104">
        <f>DZ77+DE77</f>
        <v>9</v>
      </c>
      <c r="EB77" s="466"/>
      <c r="EC77" s="466"/>
      <c r="ED77" s="466">
        <v>-20</v>
      </c>
    </row>
    <row r="78" spans="1:134" s="49" customFormat="1" ht="15.95" customHeight="1">
      <c r="A78" s="45"/>
      <c r="B78" s="60">
        <v>53</v>
      </c>
      <c r="C78" s="61">
        <v>10008696234</v>
      </c>
      <c r="D78" s="148" t="s">
        <v>339</v>
      </c>
      <c r="E78" s="149" t="s">
        <v>338</v>
      </c>
      <c r="F78" s="149" t="s">
        <v>216</v>
      </c>
      <c r="G78" s="409" t="s">
        <v>623</v>
      </c>
      <c r="H78" s="43" t="s">
        <v>372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117"/>
      <c r="W78" s="45">
        <v>21</v>
      </c>
      <c r="X78" s="60">
        <v>46</v>
      </c>
      <c r="Y78" s="61">
        <v>10006602246</v>
      </c>
      <c r="Z78" s="148" t="s">
        <v>350</v>
      </c>
      <c r="AA78" s="149" t="s">
        <v>349</v>
      </c>
      <c r="AB78" s="149" t="s">
        <v>134</v>
      </c>
      <c r="AC78" s="409" t="s">
        <v>434</v>
      </c>
      <c r="AD78" s="43" t="s">
        <v>372</v>
      </c>
      <c r="AE78" s="43">
        <v>21</v>
      </c>
      <c r="AF78" s="43"/>
      <c r="AG78" s="43">
        <v>1</v>
      </c>
      <c r="AH78" s="43"/>
      <c r="AI78" s="43"/>
      <c r="AJ78" s="43"/>
      <c r="AK78" s="43"/>
      <c r="AL78" s="43"/>
      <c r="AM78" s="43"/>
      <c r="AN78" s="43"/>
      <c r="AO78" s="43"/>
      <c r="AP78" s="43"/>
      <c r="AQ78" s="117">
        <f>AG78+AJ78+AM78+AP78</f>
        <v>1</v>
      </c>
      <c r="AS78" s="45">
        <v>21</v>
      </c>
      <c r="AT78" s="60">
        <v>48</v>
      </c>
      <c r="AU78" s="61">
        <v>10013443069</v>
      </c>
      <c r="AV78" s="148" t="s">
        <v>346</v>
      </c>
      <c r="AW78" s="149" t="s">
        <v>345</v>
      </c>
      <c r="AX78" s="149" t="s">
        <v>134</v>
      </c>
      <c r="AY78" s="409" t="s">
        <v>434</v>
      </c>
      <c r="AZ78" s="43" t="s">
        <v>372</v>
      </c>
      <c r="BA78" s="43">
        <v>22</v>
      </c>
      <c r="BB78" s="43"/>
      <c r="BC78" s="43">
        <v>1</v>
      </c>
      <c r="BD78" s="43">
        <v>18</v>
      </c>
      <c r="BE78" s="43"/>
      <c r="BF78" s="43">
        <v>6</v>
      </c>
      <c r="BG78" s="43"/>
      <c r="BH78" s="43"/>
      <c r="BI78" s="43"/>
      <c r="BJ78" s="43"/>
      <c r="BK78" s="43"/>
      <c r="BL78" s="43"/>
      <c r="BM78" s="117">
        <f>BC78+BF78+BI78+BL78</f>
        <v>7</v>
      </c>
      <c r="BO78" s="45">
        <v>21</v>
      </c>
      <c r="BP78" s="60">
        <v>48</v>
      </c>
      <c r="BQ78" s="61">
        <v>10013443069</v>
      </c>
      <c r="BR78" s="148" t="s">
        <v>346</v>
      </c>
      <c r="BS78" s="149" t="s">
        <v>345</v>
      </c>
      <c r="BT78" s="149" t="s">
        <v>134</v>
      </c>
      <c r="BU78" s="409" t="s">
        <v>434</v>
      </c>
      <c r="BV78" s="43" t="s">
        <v>372</v>
      </c>
      <c r="BW78" s="43">
        <v>22</v>
      </c>
      <c r="BX78" s="43"/>
      <c r="BY78" s="43">
        <v>1</v>
      </c>
      <c r="BZ78" s="43">
        <v>18</v>
      </c>
      <c r="CA78" s="43"/>
      <c r="CB78" s="43">
        <v>6</v>
      </c>
      <c r="CC78" s="43">
        <v>20</v>
      </c>
      <c r="CD78" s="43"/>
      <c r="CE78" s="43">
        <v>2</v>
      </c>
      <c r="CF78" s="43"/>
      <c r="CG78" s="43"/>
      <c r="CH78" s="43"/>
      <c r="CI78" s="117">
        <f>BY78+CB78+CE78+CH78</f>
        <v>9</v>
      </c>
      <c r="CK78" s="45">
        <v>21</v>
      </c>
      <c r="CL78" s="148">
        <v>46</v>
      </c>
      <c r="CM78" s="147">
        <v>10006602246</v>
      </c>
      <c r="CN78" s="148" t="s">
        <v>350</v>
      </c>
      <c r="CO78" s="149" t="s">
        <v>349</v>
      </c>
      <c r="CP78" s="149" t="s">
        <v>134</v>
      </c>
      <c r="CQ78" s="409" t="s">
        <v>434</v>
      </c>
      <c r="CR78" s="43" t="s">
        <v>372</v>
      </c>
      <c r="CS78" s="43">
        <v>21</v>
      </c>
      <c r="CT78" s="43"/>
      <c r="CU78" s="43">
        <v>1</v>
      </c>
      <c r="CV78" s="43">
        <v>20</v>
      </c>
      <c r="CW78" s="43"/>
      <c r="CX78" s="43">
        <v>2</v>
      </c>
      <c r="CY78" s="43">
        <v>22</v>
      </c>
      <c r="CZ78" s="43"/>
      <c r="DA78" s="43">
        <v>1</v>
      </c>
      <c r="DB78" s="43">
        <v>22</v>
      </c>
      <c r="DC78" s="43">
        <v>0</v>
      </c>
      <c r="DD78" s="43"/>
      <c r="DE78" s="117">
        <f>CU78+CX78+DA78+DD78</f>
        <v>4</v>
      </c>
      <c r="DF78" s="464">
        <f>EA78</f>
        <v>4</v>
      </c>
      <c r="DG78" s="104" t="str">
        <f>CONCATENATE(CL78," ",CN78)</f>
        <v>46 HOCHMANN</v>
      </c>
      <c r="DH78" s="653"/>
      <c r="DI78" s="653"/>
      <c r="DJ78" s="653"/>
      <c r="DK78" s="653"/>
      <c r="DL78" s="653"/>
      <c r="DM78" s="653"/>
      <c r="DN78" s="653"/>
      <c r="DO78" s="653"/>
      <c r="DP78" s="653"/>
      <c r="DQ78" s="653"/>
      <c r="DR78" s="653"/>
      <c r="DS78" s="653"/>
      <c r="DT78" s="653"/>
      <c r="DU78" s="653"/>
      <c r="DV78" s="653"/>
      <c r="DW78" s="653"/>
      <c r="DX78" s="653"/>
      <c r="DY78" s="653"/>
      <c r="DZ78" s="104">
        <f>SUM(DH78:DY78)</f>
        <v>0</v>
      </c>
      <c r="EA78" s="104">
        <f>DZ78+DE78</f>
        <v>4</v>
      </c>
      <c r="EB78" s="466"/>
      <c r="EC78" s="466"/>
      <c r="ED78" s="466">
        <v>-20</v>
      </c>
    </row>
    <row r="79" spans="1:134" s="49" customFormat="1" ht="15.95" customHeight="1">
      <c r="A79" s="45"/>
      <c r="B79" s="60">
        <v>54</v>
      </c>
      <c r="C79" s="61">
        <v>10007499090</v>
      </c>
      <c r="D79" s="148" t="s">
        <v>641</v>
      </c>
      <c r="E79" s="149" t="s">
        <v>336</v>
      </c>
      <c r="F79" s="149" t="s">
        <v>216</v>
      </c>
      <c r="G79" s="409" t="s">
        <v>623</v>
      </c>
      <c r="H79" s="43" t="s">
        <v>372</v>
      </c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117"/>
      <c r="W79" s="45">
        <v>22</v>
      </c>
      <c r="X79" s="60">
        <v>48</v>
      </c>
      <c r="Y79" s="61">
        <v>10013443069</v>
      </c>
      <c r="Z79" s="148" t="s">
        <v>346</v>
      </c>
      <c r="AA79" s="149" t="s">
        <v>345</v>
      </c>
      <c r="AB79" s="149" t="s">
        <v>134</v>
      </c>
      <c r="AC79" s="409" t="s">
        <v>434</v>
      </c>
      <c r="AD79" s="43" t="s">
        <v>372</v>
      </c>
      <c r="AE79" s="43">
        <v>22</v>
      </c>
      <c r="AF79" s="43"/>
      <c r="AG79" s="43">
        <v>1</v>
      </c>
      <c r="AH79" s="43"/>
      <c r="AI79" s="43"/>
      <c r="AJ79" s="43"/>
      <c r="AK79" s="43"/>
      <c r="AL79" s="43"/>
      <c r="AM79" s="43"/>
      <c r="AN79" s="43"/>
      <c r="AO79" s="43"/>
      <c r="AP79" s="43"/>
      <c r="AQ79" s="117">
        <f>AG79+AJ79+AM79+AP79</f>
        <v>1</v>
      </c>
      <c r="AS79" s="45">
        <v>22</v>
      </c>
      <c r="AT79" s="60">
        <v>46</v>
      </c>
      <c r="AU79" s="61">
        <v>10006602246</v>
      </c>
      <c r="AV79" s="148" t="s">
        <v>350</v>
      </c>
      <c r="AW79" s="149" t="s">
        <v>349</v>
      </c>
      <c r="AX79" s="149" t="s">
        <v>134</v>
      </c>
      <c r="AY79" s="409" t="s">
        <v>434</v>
      </c>
      <c r="AZ79" s="43" t="s">
        <v>372</v>
      </c>
      <c r="BA79" s="43">
        <v>21</v>
      </c>
      <c r="BB79" s="43"/>
      <c r="BC79" s="43">
        <v>1</v>
      </c>
      <c r="BD79" s="43">
        <v>20</v>
      </c>
      <c r="BE79" s="43"/>
      <c r="BF79" s="43">
        <v>2</v>
      </c>
      <c r="BG79" s="43"/>
      <c r="BH79" s="43"/>
      <c r="BI79" s="43"/>
      <c r="BJ79" s="43"/>
      <c r="BK79" s="43"/>
      <c r="BL79" s="43"/>
      <c r="BM79" s="117">
        <f>BC79+BF79+BI79+BL79</f>
        <v>3</v>
      </c>
      <c r="BO79" s="45">
        <v>22</v>
      </c>
      <c r="BP79" s="60">
        <v>46</v>
      </c>
      <c r="BQ79" s="61">
        <v>10006602246</v>
      </c>
      <c r="BR79" s="148" t="s">
        <v>350</v>
      </c>
      <c r="BS79" s="149" t="s">
        <v>349</v>
      </c>
      <c r="BT79" s="149" t="s">
        <v>134</v>
      </c>
      <c r="BU79" s="409" t="s">
        <v>434</v>
      </c>
      <c r="BV79" s="43" t="s">
        <v>372</v>
      </c>
      <c r="BW79" s="43">
        <v>21</v>
      </c>
      <c r="BX79" s="43"/>
      <c r="BY79" s="43">
        <v>1</v>
      </c>
      <c r="BZ79" s="43">
        <v>20</v>
      </c>
      <c r="CA79" s="43"/>
      <c r="CB79" s="43">
        <v>2</v>
      </c>
      <c r="CC79" s="43">
        <v>22</v>
      </c>
      <c r="CD79" s="43"/>
      <c r="CE79" s="43">
        <v>1</v>
      </c>
      <c r="CF79" s="43"/>
      <c r="CG79" s="43"/>
      <c r="CH79" s="43"/>
      <c r="CI79" s="117">
        <f>BY79+CB79+CE79+CH79</f>
        <v>4</v>
      </c>
      <c r="CK79" s="45">
        <v>22</v>
      </c>
      <c r="CL79" s="148">
        <v>75</v>
      </c>
      <c r="CM79" s="147">
        <v>10010167402</v>
      </c>
      <c r="CN79" s="148" t="s">
        <v>331</v>
      </c>
      <c r="CO79" s="149" t="s">
        <v>332</v>
      </c>
      <c r="CP79" s="149" t="s">
        <v>134</v>
      </c>
      <c r="CQ79" s="409" t="s">
        <v>214</v>
      </c>
      <c r="CR79" s="43" t="s">
        <v>372</v>
      </c>
      <c r="CS79" s="43">
        <v>23</v>
      </c>
      <c r="CT79" s="43"/>
      <c r="CU79" s="43">
        <v>1</v>
      </c>
      <c r="CV79" s="43">
        <v>21</v>
      </c>
      <c r="CW79" s="43"/>
      <c r="CX79" s="43">
        <v>1</v>
      </c>
      <c r="CY79" s="43">
        <v>21</v>
      </c>
      <c r="CZ79" s="43"/>
      <c r="DA79" s="43">
        <v>1</v>
      </c>
      <c r="DB79" s="43">
        <v>16</v>
      </c>
      <c r="DC79" s="43">
        <v>0</v>
      </c>
      <c r="DD79" s="43"/>
      <c r="DE79" s="117">
        <f>CU79+CX79+DA79+DD79</f>
        <v>3</v>
      </c>
      <c r="DF79" s="464">
        <f>EA79</f>
        <v>3</v>
      </c>
      <c r="DG79" s="104" t="str">
        <f>CONCATENATE(CL79," ",CN79)</f>
        <v>75 KAŇKOVSKÁ</v>
      </c>
      <c r="DH79" s="653"/>
      <c r="DI79" s="653"/>
      <c r="DJ79" s="653"/>
      <c r="DK79" s="653"/>
      <c r="DL79" s="653"/>
      <c r="DM79" s="653"/>
      <c r="DN79" s="653"/>
      <c r="DO79" s="653"/>
      <c r="DP79" s="653"/>
      <c r="DQ79" s="653"/>
      <c r="DR79" s="653"/>
      <c r="DS79" s="653"/>
      <c r="DT79" s="653"/>
      <c r="DU79" s="653"/>
      <c r="DV79" s="653"/>
      <c r="DW79" s="653"/>
      <c r="DX79" s="653"/>
      <c r="DY79" s="653"/>
      <c r="DZ79" s="104">
        <f>SUM(DH79:DY79)</f>
        <v>0</v>
      </c>
      <c r="EA79" s="104">
        <f>DZ79+DE79</f>
        <v>3</v>
      </c>
      <c r="EB79" s="466"/>
      <c r="EC79" s="466"/>
      <c r="ED79" s="466">
        <v>-20</v>
      </c>
    </row>
    <row r="80" spans="1:134" s="49" customFormat="1" ht="15.95" customHeight="1">
      <c r="A80" s="45"/>
      <c r="B80" s="60">
        <v>55</v>
      </c>
      <c r="C80" s="61">
        <v>10008688857</v>
      </c>
      <c r="D80" s="148" t="s">
        <v>335</v>
      </c>
      <c r="E80" s="149" t="s">
        <v>334</v>
      </c>
      <c r="F80" s="149" t="s">
        <v>216</v>
      </c>
      <c r="G80" s="409" t="s">
        <v>623</v>
      </c>
      <c r="H80" s="43" t="s">
        <v>372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117"/>
      <c r="W80" s="45">
        <v>23</v>
      </c>
      <c r="X80" s="60">
        <v>75</v>
      </c>
      <c r="Y80" s="61">
        <v>10010167402</v>
      </c>
      <c r="Z80" s="148" t="s">
        <v>331</v>
      </c>
      <c r="AA80" s="149" t="s">
        <v>332</v>
      </c>
      <c r="AB80" s="149" t="s">
        <v>134</v>
      </c>
      <c r="AC80" s="409" t="s">
        <v>214</v>
      </c>
      <c r="AD80" s="43" t="s">
        <v>372</v>
      </c>
      <c r="AE80" s="43">
        <v>23</v>
      </c>
      <c r="AF80" s="43"/>
      <c r="AG80" s="43">
        <v>1</v>
      </c>
      <c r="AH80" s="43"/>
      <c r="AI80" s="43"/>
      <c r="AJ80" s="43"/>
      <c r="AK80" s="43"/>
      <c r="AL80" s="43"/>
      <c r="AM80" s="43"/>
      <c r="AN80" s="43"/>
      <c r="AO80" s="43"/>
      <c r="AP80" s="43"/>
      <c r="AQ80" s="117">
        <f>AG80+AJ80+AM80+AP80</f>
        <v>1</v>
      </c>
      <c r="AS80" s="45">
        <v>23</v>
      </c>
      <c r="AT80" s="60">
        <v>75</v>
      </c>
      <c r="AU80" s="61">
        <v>10010167402</v>
      </c>
      <c r="AV80" s="148" t="s">
        <v>331</v>
      </c>
      <c r="AW80" s="149" t="s">
        <v>332</v>
      </c>
      <c r="AX80" s="149" t="s">
        <v>134</v>
      </c>
      <c r="AY80" s="409" t="s">
        <v>214</v>
      </c>
      <c r="AZ80" s="43" t="s">
        <v>372</v>
      </c>
      <c r="BA80" s="43">
        <v>23</v>
      </c>
      <c r="BB80" s="43"/>
      <c r="BC80" s="43">
        <v>1</v>
      </c>
      <c r="BD80" s="43">
        <v>21</v>
      </c>
      <c r="BE80" s="43"/>
      <c r="BF80" s="43">
        <v>1</v>
      </c>
      <c r="BG80" s="43"/>
      <c r="BH80" s="43"/>
      <c r="BI80" s="43"/>
      <c r="BJ80" s="43"/>
      <c r="BK80" s="43"/>
      <c r="BL80" s="43"/>
      <c r="BM80" s="117">
        <f>BC80+BF80+BI80+BL80</f>
        <v>2</v>
      </c>
      <c r="BO80" s="45">
        <v>23</v>
      </c>
      <c r="BP80" s="60">
        <v>75</v>
      </c>
      <c r="BQ80" s="61">
        <v>10010167402</v>
      </c>
      <c r="BR80" s="148" t="s">
        <v>331</v>
      </c>
      <c r="BS80" s="149" t="s">
        <v>332</v>
      </c>
      <c r="BT80" s="149" t="s">
        <v>134</v>
      </c>
      <c r="BU80" s="409" t="s">
        <v>214</v>
      </c>
      <c r="BV80" s="43" t="s">
        <v>372</v>
      </c>
      <c r="BW80" s="43">
        <v>23</v>
      </c>
      <c r="BX80" s="43"/>
      <c r="BY80" s="43">
        <v>1</v>
      </c>
      <c r="BZ80" s="43">
        <v>21</v>
      </c>
      <c r="CA80" s="43"/>
      <c r="CB80" s="43">
        <v>1</v>
      </c>
      <c r="CC80" s="43">
        <v>21</v>
      </c>
      <c r="CD80" s="43"/>
      <c r="CE80" s="43">
        <v>1</v>
      </c>
      <c r="CF80" s="43"/>
      <c r="CG80" s="43"/>
      <c r="CH80" s="43"/>
      <c r="CI80" s="117">
        <f>BY80+CB80+CE80+CH80</f>
        <v>3</v>
      </c>
      <c r="CK80" s="45"/>
      <c r="CL80" s="148">
        <v>5</v>
      </c>
      <c r="CM80" s="147">
        <v>10015286372</v>
      </c>
      <c r="CN80" s="148" t="s">
        <v>391</v>
      </c>
      <c r="CO80" s="149" t="s">
        <v>390</v>
      </c>
      <c r="CP80" s="149" t="s">
        <v>134</v>
      </c>
      <c r="CQ80" s="409" t="s">
        <v>59</v>
      </c>
      <c r="CR80" s="43" t="s">
        <v>372</v>
      </c>
      <c r="CS80" s="43">
        <v>24</v>
      </c>
      <c r="CT80" s="43"/>
      <c r="CU80" s="43">
        <v>1</v>
      </c>
      <c r="CV80" s="43">
        <v>24</v>
      </c>
      <c r="CW80" s="43">
        <v>-20</v>
      </c>
      <c r="CX80" s="43">
        <v>1</v>
      </c>
      <c r="CY80" s="43">
        <v>24</v>
      </c>
      <c r="CZ80" s="43"/>
      <c r="DA80" s="43">
        <v>1</v>
      </c>
      <c r="DB80" s="43"/>
      <c r="DC80" s="43"/>
      <c r="DD80" s="43"/>
      <c r="DE80" s="117" t="s">
        <v>62</v>
      </c>
      <c r="DF80" s="464"/>
      <c r="DG80" s="104" t="str">
        <f>CONCATENATE(CL80," ",CN80)</f>
        <v>5 VALUCHOVÁ</v>
      </c>
      <c r="DH80" s="653"/>
      <c r="DI80" s="653"/>
      <c r="DJ80" s="653"/>
      <c r="DK80" s="653"/>
      <c r="DL80" s="653"/>
      <c r="DM80" s="653"/>
      <c r="DN80" s="653"/>
      <c r="DO80" s="653"/>
      <c r="DP80" s="653"/>
      <c r="DQ80" s="653"/>
      <c r="DR80" s="653"/>
      <c r="DS80" s="653"/>
      <c r="DT80" s="653"/>
      <c r="DU80" s="653"/>
      <c r="DV80" s="653"/>
      <c r="DW80" s="653"/>
      <c r="DX80" s="653"/>
      <c r="DY80" s="653">
        <v>-20</v>
      </c>
      <c r="DZ80" s="104"/>
      <c r="EA80" s="104"/>
      <c r="EB80" s="466"/>
      <c r="EC80" s="466"/>
      <c r="ED80" s="466">
        <v>-20</v>
      </c>
    </row>
    <row r="81" spans="1:134" s="49" customFormat="1" ht="15.95" customHeight="1">
      <c r="A81" s="45"/>
      <c r="B81" s="60">
        <v>75</v>
      </c>
      <c r="C81" s="61">
        <v>10010167402</v>
      </c>
      <c r="D81" s="148" t="s">
        <v>331</v>
      </c>
      <c r="E81" s="149" t="s">
        <v>332</v>
      </c>
      <c r="F81" s="149" t="s">
        <v>134</v>
      </c>
      <c r="G81" s="409" t="s">
        <v>214</v>
      </c>
      <c r="H81" s="43" t="s">
        <v>372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117"/>
      <c r="W81" s="45">
        <v>24</v>
      </c>
      <c r="X81" s="60">
        <v>5</v>
      </c>
      <c r="Y81" s="61">
        <v>10015286372</v>
      </c>
      <c r="Z81" s="148" t="s">
        <v>391</v>
      </c>
      <c r="AA81" s="149" t="s">
        <v>390</v>
      </c>
      <c r="AB81" s="149" t="s">
        <v>134</v>
      </c>
      <c r="AC81" s="409" t="s">
        <v>59</v>
      </c>
      <c r="AD81" s="43" t="s">
        <v>372</v>
      </c>
      <c r="AE81" s="43">
        <v>24</v>
      </c>
      <c r="AF81" s="43"/>
      <c r="AG81" s="43">
        <v>1</v>
      </c>
      <c r="AH81" s="43"/>
      <c r="AI81" s="43"/>
      <c r="AJ81" s="43"/>
      <c r="AK81" s="43"/>
      <c r="AL81" s="43"/>
      <c r="AM81" s="43"/>
      <c r="AN81" s="43"/>
      <c r="AO81" s="43"/>
      <c r="AP81" s="43"/>
      <c r="AQ81" s="117">
        <f>AG81+AJ81+AM81+AP81</f>
        <v>1</v>
      </c>
      <c r="AS81" s="45">
        <v>24</v>
      </c>
      <c r="AT81" s="60">
        <v>5</v>
      </c>
      <c r="AU81" s="61">
        <v>10015286372</v>
      </c>
      <c r="AV81" s="148" t="s">
        <v>391</v>
      </c>
      <c r="AW81" s="149" t="s">
        <v>390</v>
      </c>
      <c r="AX81" s="149" t="s">
        <v>134</v>
      </c>
      <c r="AY81" s="409" t="s">
        <v>59</v>
      </c>
      <c r="AZ81" s="43" t="s">
        <v>372</v>
      </c>
      <c r="BA81" s="43">
        <v>24</v>
      </c>
      <c r="BB81" s="43"/>
      <c r="BC81" s="43">
        <v>1</v>
      </c>
      <c r="BD81" s="43">
        <v>24</v>
      </c>
      <c r="BE81" s="43">
        <v>-20</v>
      </c>
      <c r="BF81" s="43">
        <v>1</v>
      </c>
      <c r="BG81" s="43"/>
      <c r="BH81" s="43"/>
      <c r="BI81" s="43"/>
      <c r="BJ81" s="43"/>
      <c r="BK81" s="43"/>
      <c r="BL81" s="43"/>
      <c r="BM81" s="117">
        <f>BC81+BF81+BI81+BL81</f>
        <v>2</v>
      </c>
      <c r="BO81" s="45">
        <v>24</v>
      </c>
      <c r="BP81" s="60">
        <v>5</v>
      </c>
      <c r="BQ81" s="61">
        <v>10015286372</v>
      </c>
      <c r="BR81" s="148" t="s">
        <v>391</v>
      </c>
      <c r="BS81" s="149" t="s">
        <v>390</v>
      </c>
      <c r="BT81" s="149" t="s">
        <v>134</v>
      </c>
      <c r="BU81" s="409" t="s">
        <v>59</v>
      </c>
      <c r="BV81" s="43" t="s">
        <v>372</v>
      </c>
      <c r="BW81" s="43">
        <v>24</v>
      </c>
      <c r="BX81" s="43"/>
      <c r="BY81" s="43">
        <v>1</v>
      </c>
      <c r="BZ81" s="43">
        <v>24</v>
      </c>
      <c r="CA81" s="43">
        <v>-20</v>
      </c>
      <c r="CB81" s="43">
        <v>1</v>
      </c>
      <c r="CC81" s="43">
        <v>24</v>
      </c>
      <c r="CD81" s="43"/>
      <c r="CE81" s="43">
        <v>1</v>
      </c>
      <c r="CF81" s="43"/>
      <c r="CG81" s="43"/>
      <c r="CH81" s="43"/>
      <c r="CI81" s="117">
        <f>BY81+CB81+CE81+CH81</f>
        <v>3</v>
      </c>
      <c r="CK81" s="45"/>
      <c r="CL81" s="148">
        <v>76</v>
      </c>
      <c r="CM81" s="147">
        <v>10010167503</v>
      </c>
      <c r="CN81" s="148" t="s">
        <v>331</v>
      </c>
      <c r="CO81" s="149" t="s">
        <v>330</v>
      </c>
      <c r="CP81" s="149" t="s">
        <v>134</v>
      </c>
      <c r="CQ81" s="409" t="s">
        <v>214</v>
      </c>
      <c r="CR81" s="43" t="s">
        <v>372</v>
      </c>
      <c r="CS81" s="43">
        <v>10</v>
      </c>
      <c r="CT81" s="43"/>
      <c r="CU81" s="43">
        <v>22</v>
      </c>
      <c r="CV81" s="43">
        <v>19</v>
      </c>
      <c r="CW81" s="43"/>
      <c r="CX81" s="43">
        <v>4</v>
      </c>
      <c r="CY81" s="43">
        <v>11</v>
      </c>
      <c r="CZ81" s="43"/>
      <c r="DA81" s="43">
        <v>20</v>
      </c>
      <c r="DB81" s="43"/>
      <c r="DC81" s="43" t="s">
        <v>61</v>
      </c>
      <c r="DD81" s="43"/>
      <c r="DE81" s="117" t="s">
        <v>62</v>
      </c>
      <c r="DF81" s="464"/>
      <c r="DG81" s="104" t="str">
        <f>CONCATENATE(CL81," ",CN81)</f>
        <v>76 KAŇKOVSKÁ</v>
      </c>
      <c r="DH81" s="653"/>
      <c r="DI81" s="653"/>
      <c r="DJ81" s="653"/>
      <c r="DK81" s="653"/>
      <c r="DL81" s="653"/>
      <c r="DM81" s="653"/>
      <c r="DN81" s="653"/>
      <c r="DO81" s="653"/>
      <c r="DP81" s="653"/>
      <c r="DQ81" s="653"/>
      <c r="DR81" s="653"/>
      <c r="DS81" s="653"/>
      <c r="DT81" s="653"/>
      <c r="DU81" s="653"/>
      <c r="DV81" s="653"/>
      <c r="DW81" s="653"/>
      <c r="DX81" s="653"/>
      <c r="DY81" s="653"/>
      <c r="DZ81" s="104"/>
      <c r="EA81" s="104"/>
      <c r="EB81" s="466"/>
      <c r="EC81" s="466"/>
      <c r="ED81" s="466">
        <v>-40</v>
      </c>
    </row>
    <row r="82" spans="1:134" s="49" customFormat="1" ht="15.95" customHeight="1">
      <c r="A82" s="45"/>
      <c r="B82" s="60">
        <v>76</v>
      </c>
      <c r="C82" s="61">
        <v>10010167503</v>
      </c>
      <c r="D82" s="148" t="s">
        <v>331</v>
      </c>
      <c r="E82" s="149" t="s">
        <v>330</v>
      </c>
      <c r="F82" s="149" t="s">
        <v>134</v>
      </c>
      <c r="G82" s="409" t="s">
        <v>214</v>
      </c>
      <c r="H82" s="43" t="s">
        <v>372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117"/>
      <c r="W82" s="45"/>
      <c r="X82" s="60">
        <v>21</v>
      </c>
      <c r="Y82" s="61">
        <v>10004739341</v>
      </c>
      <c r="Z82" s="148" t="s">
        <v>640</v>
      </c>
      <c r="AA82" s="149" t="s">
        <v>652</v>
      </c>
      <c r="AB82" s="149" t="s">
        <v>618</v>
      </c>
      <c r="AC82" s="409" t="s">
        <v>619</v>
      </c>
      <c r="AD82" s="43" t="s">
        <v>372</v>
      </c>
      <c r="AE82" s="43"/>
      <c r="AF82" s="43" t="s">
        <v>61</v>
      </c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117" t="s">
        <v>62</v>
      </c>
      <c r="AS82" s="45"/>
      <c r="AT82" s="60">
        <v>21</v>
      </c>
      <c r="AU82" s="61">
        <v>10004739341</v>
      </c>
      <c r="AV82" s="148" t="s">
        <v>640</v>
      </c>
      <c r="AW82" s="149" t="s">
        <v>652</v>
      </c>
      <c r="AX82" s="149" t="s">
        <v>618</v>
      </c>
      <c r="AY82" s="409" t="s">
        <v>619</v>
      </c>
      <c r="AZ82" s="43" t="s">
        <v>372</v>
      </c>
      <c r="BA82" s="43"/>
      <c r="BB82" s="43" t="s">
        <v>61</v>
      </c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117" t="s">
        <v>62</v>
      </c>
      <c r="BO82" s="45"/>
      <c r="BP82" s="60">
        <v>21</v>
      </c>
      <c r="BQ82" s="61">
        <v>10004739341</v>
      </c>
      <c r="BR82" s="148" t="s">
        <v>640</v>
      </c>
      <c r="BS82" s="149" t="s">
        <v>652</v>
      </c>
      <c r="BT82" s="149" t="s">
        <v>618</v>
      </c>
      <c r="BU82" s="409" t="s">
        <v>619</v>
      </c>
      <c r="BV82" s="43" t="s">
        <v>372</v>
      </c>
      <c r="BW82" s="43"/>
      <c r="BX82" s="43" t="s">
        <v>61</v>
      </c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117" t="s">
        <v>62</v>
      </c>
      <c r="CK82" s="45"/>
      <c r="CL82" s="148">
        <v>21</v>
      </c>
      <c r="CM82" s="147">
        <v>10004739341</v>
      </c>
      <c r="CN82" s="148" t="s">
        <v>640</v>
      </c>
      <c r="CO82" s="149" t="s">
        <v>652</v>
      </c>
      <c r="CP82" s="149" t="s">
        <v>618</v>
      </c>
      <c r="CQ82" s="409" t="s">
        <v>619</v>
      </c>
      <c r="CR82" s="43" t="s">
        <v>372</v>
      </c>
      <c r="CS82" s="43"/>
      <c r="CT82" s="43" t="s">
        <v>61</v>
      </c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117" t="s">
        <v>62</v>
      </c>
      <c r="DF82" s="464"/>
      <c r="DG82" s="104"/>
      <c r="DH82" s="653"/>
      <c r="DI82" s="653"/>
      <c r="DJ82" s="653"/>
      <c r="DK82" s="653"/>
      <c r="DL82" s="653"/>
      <c r="DM82" s="653"/>
      <c r="DN82" s="653"/>
      <c r="DO82" s="653"/>
      <c r="DP82" s="653"/>
      <c r="DQ82" s="653"/>
      <c r="DR82" s="653"/>
      <c r="DS82" s="653"/>
      <c r="DT82" s="653"/>
      <c r="DU82" s="653"/>
      <c r="DV82" s="653"/>
      <c r="DW82" s="653"/>
      <c r="DX82" s="653"/>
      <c r="DY82" s="653"/>
      <c r="DZ82" s="104"/>
      <c r="EA82" s="104"/>
      <c r="EB82" s="466"/>
      <c r="EC82" s="466"/>
      <c r="ED82" s="466"/>
    </row>
    <row r="83" spans="1:134" s="49" customFormat="1" ht="15.95" customHeight="1">
      <c r="A83" s="45"/>
      <c r="B83" s="60">
        <v>77</v>
      </c>
      <c r="C83" s="61">
        <v>10008670770</v>
      </c>
      <c r="D83" s="148" t="s">
        <v>326</v>
      </c>
      <c r="E83" s="149" t="s">
        <v>325</v>
      </c>
      <c r="F83" s="149" t="s">
        <v>621</v>
      </c>
      <c r="G83" s="409" t="s">
        <v>105</v>
      </c>
      <c r="H83" s="43" t="s">
        <v>372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117"/>
      <c r="W83" s="45"/>
      <c r="X83" s="60">
        <v>44</v>
      </c>
      <c r="Y83" s="61">
        <v>10010181849</v>
      </c>
      <c r="Z83" s="148" t="s">
        <v>354</v>
      </c>
      <c r="AA83" s="149" t="s">
        <v>353</v>
      </c>
      <c r="AB83" s="149" t="s">
        <v>134</v>
      </c>
      <c r="AC83" s="409" t="s">
        <v>434</v>
      </c>
      <c r="AD83" s="43" t="s">
        <v>372</v>
      </c>
      <c r="AE83" s="43"/>
      <c r="AF83" s="43" t="s">
        <v>61</v>
      </c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117" t="s">
        <v>62</v>
      </c>
      <c r="AS83" s="45"/>
      <c r="AT83" s="60">
        <v>44</v>
      </c>
      <c r="AU83" s="61">
        <v>10010181849</v>
      </c>
      <c r="AV83" s="148" t="s">
        <v>354</v>
      </c>
      <c r="AW83" s="149" t="s">
        <v>353</v>
      </c>
      <c r="AX83" s="149" t="s">
        <v>134</v>
      </c>
      <c r="AY83" s="409" t="s">
        <v>434</v>
      </c>
      <c r="AZ83" s="43" t="s">
        <v>372</v>
      </c>
      <c r="BA83" s="43"/>
      <c r="BB83" s="43" t="s">
        <v>61</v>
      </c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117" t="s">
        <v>62</v>
      </c>
      <c r="BO83" s="45"/>
      <c r="BP83" s="60">
        <v>44</v>
      </c>
      <c r="BQ83" s="61">
        <v>10010181849</v>
      </c>
      <c r="BR83" s="148" t="s">
        <v>354</v>
      </c>
      <c r="BS83" s="149" t="s">
        <v>353</v>
      </c>
      <c r="BT83" s="149" t="s">
        <v>134</v>
      </c>
      <c r="BU83" s="409" t="s">
        <v>434</v>
      </c>
      <c r="BV83" s="43" t="s">
        <v>372</v>
      </c>
      <c r="BW83" s="43"/>
      <c r="BX83" s="43" t="s">
        <v>61</v>
      </c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117" t="s">
        <v>62</v>
      </c>
      <c r="CK83" s="45"/>
      <c r="CL83" s="148">
        <v>44</v>
      </c>
      <c r="CM83" s="147">
        <v>10010181849</v>
      </c>
      <c r="CN83" s="148" t="s">
        <v>354</v>
      </c>
      <c r="CO83" s="149" t="s">
        <v>353</v>
      </c>
      <c r="CP83" s="149" t="s">
        <v>134</v>
      </c>
      <c r="CQ83" s="409" t="s">
        <v>434</v>
      </c>
      <c r="CR83" s="43" t="s">
        <v>372</v>
      </c>
      <c r="CS83" s="43"/>
      <c r="CT83" s="43" t="s">
        <v>61</v>
      </c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117" t="s">
        <v>62</v>
      </c>
      <c r="DF83" s="464"/>
      <c r="DG83" s="104"/>
      <c r="DH83" s="653"/>
      <c r="DI83" s="653"/>
      <c r="DJ83" s="653"/>
      <c r="DK83" s="653"/>
      <c r="DL83" s="653"/>
      <c r="DM83" s="653"/>
      <c r="DN83" s="653"/>
      <c r="DO83" s="653"/>
      <c r="DP83" s="653"/>
      <c r="DQ83" s="653"/>
      <c r="DR83" s="653"/>
      <c r="DS83" s="653"/>
      <c r="DT83" s="653"/>
      <c r="DU83" s="653"/>
      <c r="DV83" s="653"/>
      <c r="DW83" s="653"/>
      <c r="DX83" s="653"/>
      <c r="DY83" s="653"/>
      <c r="DZ83" s="104"/>
      <c r="EA83" s="104"/>
      <c r="EB83" s="466"/>
      <c r="EC83" s="466"/>
      <c r="ED83" s="466"/>
    </row>
    <row r="84" spans="1:134" s="49" customFormat="1" ht="18" customHeight="1">
      <c r="A84" s="40"/>
      <c r="B84" s="42" t="s">
        <v>41</v>
      </c>
      <c r="C84" s="40"/>
      <c r="D84" s="39">
        <v>26</v>
      </c>
      <c r="E84" s="41"/>
      <c r="F84" s="40"/>
      <c r="G84" s="62"/>
      <c r="H84" s="445"/>
      <c r="I84" s="445"/>
      <c r="J84" s="445"/>
      <c r="K84" s="445"/>
      <c r="L84" s="445"/>
      <c r="M84" s="445"/>
      <c r="N84" s="445"/>
      <c r="O84" s="445"/>
      <c r="P84" s="445"/>
      <c r="Q84" s="48"/>
      <c r="R84" s="48"/>
      <c r="S84" s="48"/>
      <c r="T84" s="48"/>
      <c r="U84" s="47"/>
      <c r="V84" s="35"/>
      <c r="W84" s="40"/>
      <c r="X84" s="42" t="s">
        <v>41</v>
      </c>
      <c r="Y84" s="40"/>
      <c r="Z84" s="39">
        <v>26</v>
      </c>
      <c r="AA84" s="41"/>
      <c r="AB84" s="40"/>
      <c r="AC84" s="62"/>
      <c r="AD84" s="445"/>
      <c r="AE84" s="569">
        <v>0.44513888888888892</v>
      </c>
      <c r="AF84" s="570"/>
      <c r="AG84" s="570"/>
      <c r="AH84" s="445"/>
      <c r="AI84" s="445"/>
      <c r="AJ84" s="445"/>
      <c r="AK84" s="445"/>
      <c r="AL84" s="445"/>
      <c r="AM84" s="48"/>
      <c r="AN84" s="48"/>
      <c r="AO84" s="48"/>
      <c r="AP84" s="48"/>
      <c r="AQ84" s="47"/>
      <c r="AR84" s="35"/>
      <c r="AS84" s="40"/>
      <c r="AT84" s="42" t="s">
        <v>41</v>
      </c>
      <c r="AU84" s="40"/>
      <c r="AV84" s="39">
        <v>26</v>
      </c>
      <c r="AW84" s="41"/>
      <c r="AX84" s="40"/>
      <c r="AY84" s="62"/>
      <c r="AZ84" s="445"/>
      <c r="BA84" s="566">
        <v>0.44513888888888892</v>
      </c>
      <c r="BB84" s="567"/>
      <c r="BC84" s="567"/>
      <c r="BD84" s="566">
        <v>0.4145833333333333</v>
      </c>
      <c r="BE84" s="567"/>
      <c r="BF84" s="567"/>
      <c r="BG84" s="445"/>
      <c r="BH84" s="445"/>
      <c r="BI84" s="48"/>
      <c r="BJ84" s="48"/>
      <c r="BK84" s="48"/>
      <c r="BL84" s="48"/>
      <c r="BM84" s="47"/>
      <c r="BN84" s="35"/>
      <c r="BO84" s="40"/>
      <c r="BP84" s="42" t="s">
        <v>41</v>
      </c>
      <c r="BQ84" s="40"/>
      <c r="BR84" s="39">
        <v>26</v>
      </c>
      <c r="BS84" s="41"/>
      <c r="BT84" s="40"/>
      <c r="BU84" s="62"/>
      <c r="BV84" s="445"/>
      <c r="BW84" s="566">
        <v>0.44513888888888892</v>
      </c>
      <c r="BX84" s="567"/>
      <c r="BY84" s="567"/>
      <c r="BZ84" s="566">
        <v>0.4145833333333333</v>
      </c>
      <c r="CA84" s="567"/>
      <c r="CB84" s="567"/>
      <c r="CC84" s="568">
        <v>1.0243055555555556</v>
      </c>
      <c r="CD84" s="568"/>
      <c r="CE84" s="568"/>
      <c r="CF84" s="48"/>
      <c r="CG84" s="48"/>
      <c r="CH84" s="48"/>
      <c r="CI84" s="47"/>
      <c r="CJ84" s="35"/>
      <c r="CK84" s="40"/>
      <c r="CL84" s="42" t="s">
        <v>41</v>
      </c>
      <c r="CM84" s="40"/>
      <c r="CN84" s="39">
        <v>26</v>
      </c>
      <c r="CO84" s="41"/>
      <c r="CP84" s="40"/>
      <c r="CQ84" s="62"/>
      <c r="CR84" s="445"/>
      <c r="CS84" s="566"/>
      <c r="CT84" s="567"/>
      <c r="CU84" s="567"/>
      <c r="CV84" s="566">
        <v>0.4145833333333333</v>
      </c>
      <c r="CW84" s="567"/>
      <c r="CX84" s="567"/>
      <c r="CY84" s="568">
        <v>1.0243055555555556</v>
      </c>
      <c r="CZ84" s="568"/>
      <c r="DA84" s="568"/>
      <c r="DB84" s="568">
        <v>1.2277777777777776</v>
      </c>
      <c r="DC84" s="568"/>
      <c r="DD84" s="568"/>
      <c r="DE84" s="48"/>
      <c r="DF84" s="47"/>
    </row>
    <row r="85" spans="1:134">
      <c r="CY85" s="36" t="s">
        <v>688</v>
      </c>
    </row>
  </sheetData>
  <sortState ref="CL58:ED81">
    <sortCondition descending="1" ref="DF58:DF81"/>
  </sortState>
  <mergeCells count="98">
    <mergeCell ref="CS84:CU84"/>
    <mergeCell ref="CV84:CX84"/>
    <mergeCell ref="DB84:DD84"/>
    <mergeCell ref="CY84:DA84"/>
    <mergeCell ref="CC84:CE84"/>
    <mergeCell ref="AE84:AG84"/>
    <mergeCell ref="BA84:BC84"/>
    <mergeCell ref="BD84:BF84"/>
    <mergeCell ref="BW84:BY84"/>
    <mergeCell ref="BZ84:CB84"/>
    <mergeCell ref="A56:U56"/>
    <mergeCell ref="W56:AQ56"/>
    <mergeCell ref="AS56:BM56"/>
    <mergeCell ref="BO56:CI56"/>
    <mergeCell ref="CK56:DF56"/>
    <mergeCell ref="CF53:CH53"/>
    <mergeCell ref="CS53:CU53"/>
    <mergeCell ref="CV53:CX53"/>
    <mergeCell ref="CY53:DA53"/>
    <mergeCell ref="DB53:DD53"/>
    <mergeCell ref="BG53:BI53"/>
    <mergeCell ref="BJ53:BL53"/>
    <mergeCell ref="BW53:BY53"/>
    <mergeCell ref="BZ53:CB53"/>
    <mergeCell ref="CC53:CE53"/>
    <mergeCell ref="AH53:AJ53"/>
    <mergeCell ref="AK53:AM53"/>
    <mergeCell ref="AN53:AP53"/>
    <mergeCell ref="BA53:BC53"/>
    <mergeCell ref="BD53:BF53"/>
    <mergeCell ref="I53:K53"/>
    <mergeCell ref="L53:N53"/>
    <mergeCell ref="O53:Q53"/>
    <mergeCell ref="R53:T53"/>
    <mergeCell ref="AE53:AG53"/>
    <mergeCell ref="A51:U51"/>
    <mergeCell ref="W51:AQ51"/>
    <mergeCell ref="AS51:BM51"/>
    <mergeCell ref="BO51:CI51"/>
    <mergeCell ref="CK51:DF51"/>
    <mergeCell ref="B49:S49"/>
    <mergeCell ref="X49:AO49"/>
    <mergeCell ref="AT49:BK49"/>
    <mergeCell ref="BP49:CG49"/>
    <mergeCell ref="CL49:DC49"/>
    <mergeCell ref="A48:U48"/>
    <mergeCell ref="W48:AQ48"/>
    <mergeCell ref="AS48:BM48"/>
    <mergeCell ref="BO48:CI48"/>
    <mergeCell ref="CK48:DF48"/>
    <mergeCell ref="AS1:BM1"/>
    <mergeCell ref="AT2:BK2"/>
    <mergeCell ref="AS4:BM4"/>
    <mergeCell ref="BA6:BC6"/>
    <mergeCell ref="BD6:BF6"/>
    <mergeCell ref="BG6:BI6"/>
    <mergeCell ref="BJ6:BL6"/>
    <mergeCell ref="A9:U9"/>
    <mergeCell ref="W9:AQ9"/>
    <mergeCell ref="AE38:AG38"/>
    <mergeCell ref="I6:K6"/>
    <mergeCell ref="L6:N6"/>
    <mergeCell ref="AS9:BM9"/>
    <mergeCell ref="BA38:BC38"/>
    <mergeCell ref="BD38:BF38"/>
    <mergeCell ref="AK6:AM6"/>
    <mergeCell ref="AN6:AP6"/>
    <mergeCell ref="O6:Q6"/>
    <mergeCell ref="R6:T6"/>
    <mergeCell ref="AE6:AG6"/>
    <mergeCell ref="AH6:AJ6"/>
    <mergeCell ref="A1:U1"/>
    <mergeCell ref="W1:AQ1"/>
    <mergeCell ref="B2:S2"/>
    <mergeCell ref="X2:AO2"/>
    <mergeCell ref="A4:U4"/>
    <mergeCell ref="W4:AQ4"/>
    <mergeCell ref="CK1:DF1"/>
    <mergeCell ref="CL2:DC2"/>
    <mergeCell ref="CK4:DF4"/>
    <mergeCell ref="CS6:CU6"/>
    <mergeCell ref="CV6:CX6"/>
    <mergeCell ref="CY6:DA6"/>
    <mergeCell ref="DB6:DD6"/>
    <mergeCell ref="BO1:CI1"/>
    <mergeCell ref="BP2:CG2"/>
    <mergeCell ref="BO4:CI4"/>
    <mergeCell ref="BW6:BY6"/>
    <mergeCell ref="BZ6:CB6"/>
    <mergeCell ref="CC6:CE6"/>
    <mergeCell ref="CF6:CH6"/>
    <mergeCell ref="BO9:CI9"/>
    <mergeCell ref="BW38:BY38"/>
    <mergeCell ref="BZ38:CB38"/>
    <mergeCell ref="DB38:DD38"/>
    <mergeCell ref="CK9:DF9"/>
    <mergeCell ref="CS38:CU38"/>
    <mergeCell ref="CV38:CX38"/>
  </mergeCells>
  <pageMargins left="0.511811023622047" right="0.47244094488188998" top="0.39370078740157499" bottom="0.27559055118110198" header="0.23622047244094499" footer="0.23622047244094499"/>
  <pageSetup paperSize="9" scale="75" orientation="landscape" r:id="rId1"/>
  <headerFooter alignWithMargins="0"/>
  <rowBreaks count="1" manualBreakCount="1">
    <brk id="46" max="109" man="1"/>
  </rowBreaks>
  <colBreaks count="4" manualBreakCount="4">
    <brk id="21" max="91" man="1"/>
    <brk id="43" max="91" man="1"/>
    <brk id="65" max="91" man="1"/>
    <brk id="87" max="91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AQ69"/>
  <sheetViews>
    <sheetView tabSelected="1" zoomScale="80" zoomScaleNormal="80" zoomScaleSheetLayoutView="80" workbookViewId="0">
      <selection activeCell="AU28" sqref="AU28"/>
    </sheetView>
  </sheetViews>
  <sheetFormatPr defaultRowHeight="12.75"/>
  <cols>
    <col min="1" max="1" width="4.85546875" style="36" customWidth="1"/>
    <col min="2" max="2" width="6.28515625" style="36" customWidth="1"/>
    <col min="3" max="3" width="15.42578125" style="38" customWidth="1"/>
    <col min="4" max="4" width="21.85546875" style="36" customWidth="1"/>
    <col min="5" max="5" width="13.85546875" style="36" customWidth="1"/>
    <col min="6" max="6" width="5.85546875" style="36" customWidth="1"/>
    <col min="7" max="7" width="21.85546875" style="36" bestFit="1" customWidth="1"/>
    <col min="8" max="8" width="8.28515625" style="36" bestFit="1" customWidth="1"/>
    <col min="9" max="9" width="9.85546875" style="36" customWidth="1"/>
    <col min="10" max="10" width="15.42578125" style="36" customWidth="1"/>
    <col min="11" max="11" width="14.5703125" style="36" customWidth="1"/>
    <col min="12" max="12" width="4.85546875" style="36" customWidth="1"/>
    <col min="13" max="13" width="6.28515625" style="36" customWidth="1"/>
    <col min="14" max="14" width="15.42578125" style="38" customWidth="1"/>
    <col min="15" max="15" width="21.85546875" style="36" customWidth="1"/>
    <col min="16" max="16" width="13.85546875" style="36" customWidth="1"/>
    <col min="17" max="17" width="5.85546875" style="36" customWidth="1"/>
    <col min="18" max="18" width="21.85546875" style="36" bestFit="1" customWidth="1"/>
    <col min="19" max="19" width="8.28515625" style="36" bestFit="1" customWidth="1"/>
    <col min="20" max="20" width="9.85546875" style="36" customWidth="1"/>
    <col min="21" max="21" width="15.42578125" style="36" customWidth="1"/>
    <col min="22" max="22" width="14.5703125" style="36" customWidth="1"/>
    <col min="23" max="23" width="9.140625" style="35" customWidth="1"/>
    <col min="24" max="38" width="3.42578125" style="35" hidden="1" customWidth="1"/>
    <col min="39" max="43" width="9.140625" style="35" hidden="1" customWidth="1"/>
    <col min="44" max="44" width="9.140625" style="35" customWidth="1"/>
    <col min="45" max="16384" width="9.140625" style="35"/>
  </cols>
  <sheetData>
    <row r="1" spans="1:24" ht="48.7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 t="s">
        <v>49</v>
      </c>
      <c r="M1" s="487"/>
      <c r="N1" s="487"/>
      <c r="O1" s="487"/>
      <c r="P1" s="487"/>
      <c r="Q1" s="487"/>
      <c r="R1" s="487"/>
      <c r="S1" s="487"/>
      <c r="T1" s="487"/>
      <c r="U1" s="487"/>
      <c r="V1" s="487"/>
    </row>
    <row r="2" spans="1:24" s="49" customFormat="1" ht="26.25" customHeight="1">
      <c r="A2" s="58"/>
      <c r="B2" s="488" t="str">
        <f>CTR!B3</f>
        <v>Memorial Otmar Malecek 2017   -   International track cycling race UCI Class I.</v>
      </c>
      <c r="C2" s="488"/>
      <c r="D2" s="488"/>
      <c r="E2" s="488"/>
      <c r="F2" s="488"/>
      <c r="G2" s="488"/>
      <c r="H2" s="488"/>
      <c r="I2" s="488"/>
      <c r="J2" s="488"/>
      <c r="K2" s="57" t="str">
        <f>CONCATENATE("Com.no.: 23/",((CTR!$B$1)))</f>
        <v>Com.no.: 23/46</v>
      </c>
      <c r="L2" s="58"/>
      <c r="M2" s="488" t="str">
        <f>CTR!B3</f>
        <v>Memorial Otmar Malecek 2017   -   International track cycling race UCI Class I.</v>
      </c>
      <c r="N2" s="488"/>
      <c r="O2" s="488"/>
      <c r="P2" s="488"/>
      <c r="Q2" s="488"/>
      <c r="R2" s="488"/>
      <c r="S2" s="488"/>
      <c r="T2" s="488"/>
      <c r="U2" s="488"/>
      <c r="V2" s="57" t="str">
        <f>CONCATENATE("Com.no.: 24/",((CTR!$B$1)))</f>
        <v>Com.no.: 24/46</v>
      </c>
    </row>
    <row r="3" spans="1:24" ht="18.75" customHeight="1">
      <c r="A3" s="56" t="str">
        <f>CTR!B2</f>
        <v>Datum / Date: 24.-25. 08. 2017</v>
      </c>
      <c r="K3" s="55" t="s">
        <v>50</v>
      </c>
      <c r="L3" s="56" t="str">
        <f>CTR!B2</f>
        <v>Datum / Date: 24.-25. 08. 2017</v>
      </c>
      <c r="V3" s="55" t="s">
        <v>50</v>
      </c>
    </row>
    <row r="4" spans="1:24" ht="21">
      <c r="A4" s="489" t="s">
        <v>53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 t="s">
        <v>47</v>
      </c>
      <c r="M4" s="489"/>
      <c r="N4" s="489"/>
      <c r="O4" s="489"/>
      <c r="P4" s="489"/>
      <c r="Q4" s="489"/>
      <c r="R4" s="489"/>
      <c r="S4" s="489"/>
      <c r="T4" s="489"/>
      <c r="U4" s="489"/>
      <c r="V4" s="489"/>
    </row>
    <row r="5" spans="1:24" ht="5.25" customHeight="1"/>
    <row r="6" spans="1:24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61"/>
      <c r="J6" s="561"/>
      <c r="K6" s="446"/>
      <c r="L6" s="53" t="s">
        <v>46</v>
      </c>
      <c r="M6" s="53" t="s">
        <v>45</v>
      </c>
      <c r="N6" s="53" t="s">
        <v>127</v>
      </c>
      <c r="O6" s="53" t="s">
        <v>135</v>
      </c>
      <c r="P6" s="53" t="s">
        <v>137</v>
      </c>
      <c r="Q6" s="53" t="s">
        <v>133</v>
      </c>
      <c r="R6" s="53" t="s">
        <v>44</v>
      </c>
      <c r="S6" s="53"/>
      <c r="T6" s="143"/>
      <c r="U6" s="446" t="s">
        <v>73</v>
      </c>
      <c r="V6" s="446"/>
    </row>
    <row r="7" spans="1:24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72"/>
      <c r="J7" s="572"/>
      <c r="K7" s="52"/>
      <c r="L7" s="51" t="s">
        <v>43</v>
      </c>
      <c r="M7" s="51" t="s">
        <v>42</v>
      </c>
      <c r="N7" s="51" t="s">
        <v>127</v>
      </c>
      <c r="O7" s="51" t="s">
        <v>136</v>
      </c>
      <c r="P7" s="51" t="s">
        <v>138</v>
      </c>
      <c r="Q7" s="51" t="s">
        <v>133</v>
      </c>
      <c r="R7" s="51" t="s">
        <v>26</v>
      </c>
      <c r="S7" s="51"/>
      <c r="T7" s="460"/>
      <c r="U7" s="52" t="s">
        <v>642</v>
      </c>
      <c r="V7" s="52"/>
    </row>
    <row r="8" spans="1:24" ht="7.5" customHeight="1" thickBot="1"/>
    <row r="9" spans="1:24" ht="18.75">
      <c r="A9" s="564" t="s">
        <v>667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 t="s">
        <v>667</v>
      </c>
      <c r="M9" s="564"/>
      <c r="N9" s="564"/>
      <c r="O9" s="564"/>
      <c r="P9" s="564"/>
      <c r="Q9" s="564"/>
      <c r="R9" s="564"/>
      <c r="S9" s="564"/>
      <c r="T9" s="564"/>
      <c r="U9" s="564"/>
      <c r="V9" s="564"/>
    </row>
    <row r="10" spans="1:24" ht="15">
      <c r="A10" s="50"/>
      <c r="B10" s="46"/>
      <c r="C10" s="46"/>
      <c r="D10" s="46"/>
      <c r="E10" s="160"/>
      <c r="F10" s="160"/>
      <c r="G10" s="160"/>
      <c r="H10" s="160"/>
      <c r="I10" s="160"/>
      <c r="J10" s="160"/>
      <c r="K10" s="161"/>
      <c r="L10" s="50"/>
      <c r="M10" s="46"/>
      <c r="N10" s="46"/>
      <c r="O10" s="46"/>
      <c r="P10" s="160"/>
      <c r="Q10" s="160"/>
      <c r="R10" s="160"/>
      <c r="S10" s="160"/>
      <c r="T10" s="160"/>
      <c r="U10" s="160"/>
      <c r="V10" s="161"/>
    </row>
    <row r="11" spans="1:24" ht="15" customHeight="1">
      <c r="A11" s="45"/>
      <c r="B11" s="60">
        <v>1</v>
      </c>
      <c r="C11" s="61">
        <v>10005364585</v>
      </c>
      <c r="D11" s="148" t="s">
        <v>477</v>
      </c>
      <c r="E11" s="149" t="s">
        <v>476</v>
      </c>
      <c r="F11" s="149" t="s">
        <v>594</v>
      </c>
      <c r="G11" s="409" t="s">
        <v>59</v>
      </c>
      <c r="H11" s="43" t="s">
        <v>161</v>
      </c>
      <c r="I11" s="43"/>
      <c r="J11" s="43"/>
      <c r="K11" s="43"/>
      <c r="L11" s="45">
        <v>1</v>
      </c>
      <c r="M11" s="60">
        <v>81</v>
      </c>
      <c r="N11" s="61">
        <v>10008881948</v>
      </c>
      <c r="O11" s="148" t="s">
        <v>608</v>
      </c>
      <c r="P11" s="149" t="s">
        <v>653</v>
      </c>
      <c r="Q11" s="149" t="s">
        <v>220</v>
      </c>
      <c r="R11" s="409" t="s">
        <v>234</v>
      </c>
      <c r="S11" s="43" t="s">
        <v>161</v>
      </c>
      <c r="T11" s="43"/>
      <c r="U11" s="451">
        <v>0.50486111111111109</v>
      </c>
      <c r="V11" s="43"/>
    </row>
    <row r="12" spans="1:24" ht="15" customHeight="1">
      <c r="A12" s="45"/>
      <c r="B12" s="60">
        <v>2</v>
      </c>
      <c r="C12" s="61">
        <v>10006903552</v>
      </c>
      <c r="D12" s="148" t="s">
        <v>475</v>
      </c>
      <c r="E12" s="149" t="s">
        <v>474</v>
      </c>
      <c r="F12" s="149" t="s">
        <v>594</v>
      </c>
      <c r="G12" s="409" t="s">
        <v>59</v>
      </c>
      <c r="H12" s="43" t="s">
        <v>161</v>
      </c>
      <c r="I12" s="43"/>
      <c r="J12" s="43"/>
      <c r="K12" s="43"/>
      <c r="L12" s="45">
        <v>2</v>
      </c>
      <c r="M12" s="60">
        <v>49</v>
      </c>
      <c r="N12" s="61">
        <v>10007499191</v>
      </c>
      <c r="O12" s="148" t="s">
        <v>433</v>
      </c>
      <c r="P12" s="149" t="s">
        <v>432</v>
      </c>
      <c r="Q12" s="149" t="s">
        <v>216</v>
      </c>
      <c r="R12" s="409" t="s">
        <v>623</v>
      </c>
      <c r="S12" s="43" t="s">
        <v>161</v>
      </c>
      <c r="T12" s="43"/>
      <c r="U12" s="43"/>
      <c r="V12" s="43"/>
    </row>
    <row r="13" spans="1:24" ht="15" customHeight="1">
      <c r="A13" s="45"/>
      <c r="B13" s="60">
        <v>3</v>
      </c>
      <c r="C13" s="61">
        <v>10008993193</v>
      </c>
      <c r="D13" s="148" t="s">
        <v>473</v>
      </c>
      <c r="E13" s="149" t="s">
        <v>472</v>
      </c>
      <c r="F13" s="149" t="s">
        <v>595</v>
      </c>
      <c r="G13" s="409" t="s">
        <v>59</v>
      </c>
      <c r="H13" s="43" t="s">
        <v>161</v>
      </c>
      <c r="I13" s="43"/>
      <c r="J13" s="43"/>
      <c r="K13" s="43"/>
      <c r="L13" s="45">
        <v>3</v>
      </c>
      <c r="M13" s="60">
        <v>1</v>
      </c>
      <c r="N13" s="61">
        <v>10005364585</v>
      </c>
      <c r="O13" s="148" t="s">
        <v>477</v>
      </c>
      <c r="P13" s="149" t="s">
        <v>476</v>
      </c>
      <c r="Q13" s="149" t="s">
        <v>594</v>
      </c>
      <c r="R13" s="409" t="s">
        <v>59</v>
      </c>
      <c r="S13" s="43" t="s">
        <v>161</v>
      </c>
      <c r="T13" s="43"/>
      <c r="U13" s="451"/>
      <c r="V13" s="43"/>
    </row>
    <row r="14" spans="1:24" ht="15" customHeight="1">
      <c r="A14" s="45"/>
      <c r="B14" s="60">
        <v>4</v>
      </c>
      <c r="C14" s="61">
        <v>10010747883</v>
      </c>
      <c r="D14" s="148" t="s">
        <v>471</v>
      </c>
      <c r="E14" s="149" t="s">
        <v>470</v>
      </c>
      <c r="F14" s="149" t="s">
        <v>595</v>
      </c>
      <c r="G14" s="409" t="s">
        <v>59</v>
      </c>
      <c r="H14" s="43" t="s">
        <v>161</v>
      </c>
      <c r="I14" s="43"/>
      <c r="J14" s="43"/>
      <c r="K14" s="43"/>
      <c r="L14" s="45">
        <v>4</v>
      </c>
      <c r="M14" s="60">
        <v>27</v>
      </c>
      <c r="N14" s="61">
        <v>10004709938</v>
      </c>
      <c r="O14" s="148" t="s">
        <v>454</v>
      </c>
      <c r="P14" s="149" t="s">
        <v>599</v>
      </c>
      <c r="Q14" s="149" t="s">
        <v>598</v>
      </c>
      <c r="R14" s="409" t="s">
        <v>91</v>
      </c>
      <c r="S14" s="43" t="s">
        <v>161</v>
      </c>
      <c r="T14" s="43"/>
      <c r="U14" s="43"/>
      <c r="V14" s="43"/>
      <c r="X14" s="604"/>
    </row>
    <row r="15" spans="1:24" ht="15" customHeight="1">
      <c r="A15" s="45"/>
      <c r="B15" s="60">
        <v>5</v>
      </c>
      <c r="C15" s="61">
        <v>10010605720</v>
      </c>
      <c r="D15" s="148" t="s">
        <v>469</v>
      </c>
      <c r="E15" s="149" t="s">
        <v>190</v>
      </c>
      <c r="F15" s="149" t="s">
        <v>595</v>
      </c>
      <c r="G15" s="409" t="s">
        <v>59</v>
      </c>
      <c r="H15" s="43" t="s">
        <v>161</v>
      </c>
      <c r="I15" s="43"/>
      <c r="J15" s="43"/>
      <c r="K15" s="43"/>
      <c r="L15" s="45">
        <v>5</v>
      </c>
      <c r="M15" s="60">
        <v>56</v>
      </c>
      <c r="N15" s="61">
        <v>10007503336</v>
      </c>
      <c r="O15" s="148" t="s">
        <v>601</v>
      </c>
      <c r="P15" s="149" t="s">
        <v>427</v>
      </c>
      <c r="Q15" s="149" t="s">
        <v>595</v>
      </c>
      <c r="R15" s="409" t="s">
        <v>422</v>
      </c>
      <c r="S15" s="43" t="s">
        <v>161</v>
      </c>
      <c r="T15" s="43"/>
      <c r="U15" s="43"/>
      <c r="V15" s="43"/>
    </row>
    <row r="16" spans="1:24" ht="15" customHeight="1">
      <c r="A16" s="45"/>
      <c r="B16" s="60">
        <v>14</v>
      </c>
      <c r="C16" s="61">
        <v>10009166581</v>
      </c>
      <c r="D16" s="148" t="s">
        <v>596</v>
      </c>
      <c r="E16" s="149" t="s">
        <v>466</v>
      </c>
      <c r="F16" s="149" t="s">
        <v>156</v>
      </c>
      <c r="G16" s="409" t="s">
        <v>233</v>
      </c>
      <c r="H16" s="43" t="s">
        <v>161</v>
      </c>
      <c r="I16" s="43"/>
      <c r="J16" s="43"/>
      <c r="K16" s="43"/>
      <c r="L16" s="45">
        <v>6</v>
      </c>
      <c r="M16" s="60">
        <v>63</v>
      </c>
      <c r="N16" s="61">
        <v>10002419021</v>
      </c>
      <c r="O16" s="148" t="s">
        <v>412</v>
      </c>
      <c r="P16" s="149" t="s">
        <v>411</v>
      </c>
      <c r="Q16" s="149" t="s">
        <v>603</v>
      </c>
      <c r="R16" s="409" t="s">
        <v>105</v>
      </c>
      <c r="S16" s="43" t="s">
        <v>161</v>
      </c>
      <c r="T16" s="43"/>
      <c r="U16" s="43"/>
      <c r="V16" s="43"/>
    </row>
    <row r="17" spans="1:24" ht="15" customHeight="1">
      <c r="A17" s="45"/>
      <c r="B17" s="60">
        <v>15</v>
      </c>
      <c r="C17" s="61">
        <v>10011145280</v>
      </c>
      <c r="D17" s="148" t="s">
        <v>464</v>
      </c>
      <c r="E17" s="149" t="s">
        <v>463</v>
      </c>
      <c r="F17" s="149" t="s">
        <v>156</v>
      </c>
      <c r="G17" s="409" t="s">
        <v>233</v>
      </c>
      <c r="H17" s="43" t="s">
        <v>161</v>
      </c>
      <c r="I17" s="43"/>
      <c r="J17" s="43"/>
      <c r="K17" s="43"/>
      <c r="L17" s="45">
        <v>7</v>
      </c>
      <c r="M17" s="60">
        <v>65</v>
      </c>
      <c r="N17" s="61">
        <v>10007294481</v>
      </c>
      <c r="O17" s="148" t="s">
        <v>409</v>
      </c>
      <c r="P17" s="149" t="s">
        <v>408</v>
      </c>
      <c r="Q17" s="149" t="s">
        <v>603</v>
      </c>
      <c r="R17" s="409" t="s">
        <v>105</v>
      </c>
      <c r="S17" s="43" t="s">
        <v>161</v>
      </c>
      <c r="T17" s="43"/>
      <c r="U17" s="43"/>
      <c r="V17" s="43"/>
    </row>
    <row r="18" spans="1:24" ht="15" customHeight="1">
      <c r="A18" s="45"/>
      <c r="B18" s="60">
        <v>18</v>
      </c>
      <c r="C18" s="61">
        <v>10006066524</v>
      </c>
      <c r="D18" s="148" t="s">
        <v>461</v>
      </c>
      <c r="E18" s="149" t="s">
        <v>460</v>
      </c>
      <c r="F18" s="149" t="s">
        <v>164</v>
      </c>
      <c r="G18" s="409" t="s">
        <v>605</v>
      </c>
      <c r="H18" s="43" t="s">
        <v>161</v>
      </c>
      <c r="I18" s="43"/>
      <c r="J18" s="43"/>
      <c r="K18" s="43"/>
      <c r="L18" s="45">
        <v>8</v>
      </c>
      <c r="M18" s="60">
        <v>37</v>
      </c>
      <c r="N18" s="61">
        <v>10003096304</v>
      </c>
      <c r="O18" s="148" t="s">
        <v>350</v>
      </c>
      <c r="P18" s="149" t="s">
        <v>194</v>
      </c>
      <c r="Q18" s="149" t="s">
        <v>595</v>
      </c>
      <c r="R18" s="409" t="s">
        <v>434</v>
      </c>
      <c r="S18" s="43" t="s">
        <v>161</v>
      </c>
      <c r="T18" s="43"/>
      <c r="U18" s="43"/>
      <c r="V18" s="43"/>
    </row>
    <row r="19" spans="1:24" ht="15" customHeight="1">
      <c r="A19" s="45"/>
      <c r="B19" s="60">
        <v>19</v>
      </c>
      <c r="C19" s="61">
        <v>10009825676</v>
      </c>
      <c r="D19" s="148" t="s">
        <v>458</v>
      </c>
      <c r="E19" s="149" t="s">
        <v>457</v>
      </c>
      <c r="F19" s="149" t="s">
        <v>164</v>
      </c>
      <c r="G19" s="409" t="s">
        <v>605</v>
      </c>
      <c r="H19" s="43" t="s">
        <v>161</v>
      </c>
      <c r="I19" s="43"/>
      <c r="J19" s="43"/>
      <c r="K19" s="43"/>
      <c r="L19" s="45">
        <v>9</v>
      </c>
      <c r="M19" s="60">
        <v>38</v>
      </c>
      <c r="N19" s="61">
        <v>10002279985</v>
      </c>
      <c r="O19" s="148" t="s">
        <v>444</v>
      </c>
      <c r="P19" s="149" t="s">
        <v>190</v>
      </c>
      <c r="Q19" s="149" t="s">
        <v>595</v>
      </c>
      <c r="R19" s="409" t="s">
        <v>434</v>
      </c>
      <c r="S19" s="43" t="s">
        <v>161</v>
      </c>
      <c r="T19" s="43"/>
      <c r="U19" s="43"/>
      <c r="V19" s="43"/>
    </row>
    <row r="20" spans="1:24" ht="15" customHeight="1">
      <c r="A20" s="45"/>
      <c r="B20" s="60">
        <v>26</v>
      </c>
      <c r="C20" s="61">
        <v>10008680672</v>
      </c>
      <c r="D20" s="148" t="s">
        <v>456</v>
      </c>
      <c r="E20" s="149" t="s">
        <v>597</v>
      </c>
      <c r="F20" s="149" t="s">
        <v>598</v>
      </c>
      <c r="G20" s="409" t="s">
        <v>91</v>
      </c>
      <c r="H20" s="43" t="s">
        <v>161</v>
      </c>
      <c r="I20" s="43"/>
      <c r="J20" s="43"/>
      <c r="K20" s="43"/>
      <c r="L20" s="45">
        <v>10</v>
      </c>
      <c r="M20" s="60">
        <v>5</v>
      </c>
      <c r="N20" s="61">
        <v>10010605720</v>
      </c>
      <c r="O20" s="148" t="s">
        <v>469</v>
      </c>
      <c r="P20" s="149" t="s">
        <v>190</v>
      </c>
      <c r="Q20" s="149" t="s">
        <v>595</v>
      </c>
      <c r="R20" s="409" t="s">
        <v>59</v>
      </c>
      <c r="S20" s="43" t="s">
        <v>161</v>
      </c>
      <c r="T20" s="43"/>
      <c r="U20" s="43"/>
      <c r="V20" s="43"/>
    </row>
    <row r="21" spans="1:24" ht="15" customHeight="1">
      <c r="A21" s="45"/>
      <c r="B21" s="60">
        <v>27</v>
      </c>
      <c r="C21" s="61">
        <v>10004709938</v>
      </c>
      <c r="D21" s="148" t="s">
        <v>454</v>
      </c>
      <c r="E21" s="149" t="s">
        <v>599</v>
      </c>
      <c r="F21" s="149" t="s">
        <v>598</v>
      </c>
      <c r="G21" s="409" t="s">
        <v>91</v>
      </c>
      <c r="H21" s="43" t="s">
        <v>161</v>
      </c>
      <c r="I21" s="43"/>
      <c r="J21" s="43"/>
      <c r="K21" s="43"/>
      <c r="L21" s="45">
        <v>11</v>
      </c>
      <c r="M21" s="60">
        <v>15</v>
      </c>
      <c r="N21" s="61">
        <v>10011145280</v>
      </c>
      <c r="O21" s="148" t="s">
        <v>464</v>
      </c>
      <c r="P21" s="149" t="s">
        <v>463</v>
      </c>
      <c r="Q21" s="149" t="s">
        <v>156</v>
      </c>
      <c r="R21" s="409" t="s">
        <v>233</v>
      </c>
      <c r="S21" s="43" t="s">
        <v>161</v>
      </c>
      <c r="T21" s="43"/>
      <c r="U21" s="43"/>
      <c r="V21" s="43"/>
      <c r="X21" s="604"/>
    </row>
    <row r="22" spans="1:24" ht="15" customHeight="1">
      <c r="A22" s="45"/>
      <c r="B22" s="60">
        <v>29</v>
      </c>
      <c r="C22" s="61">
        <v>10006891630</v>
      </c>
      <c r="D22" s="148" t="s">
        <v>452</v>
      </c>
      <c r="E22" s="149" t="s">
        <v>600</v>
      </c>
      <c r="F22" s="149" t="s">
        <v>598</v>
      </c>
      <c r="G22" s="409" t="s">
        <v>91</v>
      </c>
      <c r="H22" s="43" t="s">
        <v>161</v>
      </c>
      <c r="I22" s="43"/>
      <c r="J22" s="43"/>
      <c r="K22" s="43"/>
      <c r="L22" s="45">
        <v>12</v>
      </c>
      <c r="M22" s="60">
        <v>41</v>
      </c>
      <c r="N22" s="61">
        <v>10010770822</v>
      </c>
      <c r="O22" s="148" t="s">
        <v>439</v>
      </c>
      <c r="P22" s="149" t="s">
        <v>190</v>
      </c>
      <c r="Q22" s="149" t="s">
        <v>595</v>
      </c>
      <c r="R22" s="409" t="s">
        <v>434</v>
      </c>
      <c r="S22" s="43" t="s">
        <v>161</v>
      </c>
      <c r="T22" s="43"/>
      <c r="U22" s="43"/>
      <c r="V22" s="43"/>
    </row>
    <row r="23" spans="1:24" ht="15" customHeight="1">
      <c r="A23" s="45"/>
      <c r="B23" s="60">
        <v>37</v>
      </c>
      <c r="C23" s="61">
        <v>10003096304</v>
      </c>
      <c r="D23" s="148" t="s">
        <v>350</v>
      </c>
      <c r="E23" s="149" t="s">
        <v>194</v>
      </c>
      <c r="F23" s="149" t="s">
        <v>595</v>
      </c>
      <c r="G23" s="409" t="s">
        <v>434</v>
      </c>
      <c r="H23" s="43" t="s">
        <v>161</v>
      </c>
      <c r="I23" s="43"/>
      <c r="J23" s="43"/>
      <c r="K23" s="43"/>
      <c r="L23" s="45">
        <v>13</v>
      </c>
      <c r="M23" s="60">
        <v>14</v>
      </c>
      <c r="N23" s="61">
        <v>10009166581</v>
      </c>
      <c r="O23" s="148" t="s">
        <v>596</v>
      </c>
      <c r="P23" s="149" t="s">
        <v>466</v>
      </c>
      <c r="Q23" s="149" t="s">
        <v>156</v>
      </c>
      <c r="R23" s="409" t="s">
        <v>233</v>
      </c>
      <c r="S23" s="43" t="s">
        <v>161</v>
      </c>
      <c r="T23" s="43"/>
      <c r="U23" s="43"/>
      <c r="V23" s="43"/>
    </row>
    <row r="24" spans="1:24" ht="15" customHeight="1">
      <c r="A24" s="45"/>
      <c r="B24" s="60">
        <v>38</v>
      </c>
      <c r="C24" s="61">
        <v>10002279985</v>
      </c>
      <c r="D24" s="148" t="s">
        <v>444</v>
      </c>
      <c r="E24" s="149" t="s">
        <v>190</v>
      </c>
      <c r="F24" s="149" t="s">
        <v>595</v>
      </c>
      <c r="G24" s="409" t="s">
        <v>434</v>
      </c>
      <c r="H24" s="43" t="s">
        <v>161</v>
      </c>
      <c r="I24" s="43"/>
      <c r="J24" s="43"/>
      <c r="K24" s="43"/>
      <c r="L24" s="45">
        <v>14</v>
      </c>
      <c r="M24" s="60">
        <v>39</v>
      </c>
      <c r="N24" s="61">
        <v>10007503437</v>
      </c>
      <c r="O24" s="148" t="s">
        <v>443</v>
      </c>
      <c r="P24" s="149" t="s">
        <v>442</v>
      </c>
      <c r="Q24" s="149" t="s">
        <v>595</v>
      </c>
      <c r="R24" s="409" t="s">
        <v>434</v>
      </c>
      <c r="S24" s="43" t="s">
        <v>161</v>
      </c>
      <c r="T24" s="43"/>
      <c r="U24" s="43"/>
      <c r="V24" s="43"/>
    </row>
    <row r="25" spans="1:24" ht="15" customHeight="1">
      <c r="A25" s="45"/>
      <c r="B25" s="60">
        <v>39</v>
      </c>
      <c r="C25" s="61">
        <v>10007503437</v>
      </c>
      <c r="D25" s="148" t="s">
        <v>443</v>
      </c>
      <c r="E25" s="149" t="s">
        <v>442</v>
      </c>
      <c r="F25" s="149" t="s">
        <v>595</v>
      </c>
      <c r="G25" s="409" t="s">
        <v>434</v>
      </c>
      <c r="H25" s="43" t="s">
        <v>161</v>
      </c>
      <c r="I25" s="43"/>
      <c r="J25" s="43"/>
      <c r="K25" s="43"/>
      <c r="L25" s="45">
        <v>15</v>
      </c>
      <c r="M25" s="60">
        <v>60</v>
      </c>
      <c r="N25" s="61">
        <v>10009726050</v>
      </c>
      <c r="O25" s="148" t="s">
        <v>420</v>
      </c>
      <c r="P25" s="149" t="s">
        <v>419</v>
      </c>
      <c r="Q25" s="149" t="s">
        <v>594</v>
      </c>
      <c r="R25" s="409" t="s">
        <v>606</v>
      </c>
      <c r="S25" s="43" t="s">
        <v>161</v>
      </c>
      <c r="T25" s="43"/>
      <c r="U25" s="43"/>
      <c r="V25" s="43"/>
      <c r="X25" s="604"/>
    </row>
    <row r="26" spans="1:24" ht="15" customHeight="1">
      <c r="A26" s="45"/>
      <c r="B26" s="60">
        <v>41</v>
      </c>
      <c r="C26" s="61">
        <v>10010770822</v>
      </c>
      <c r="D26" s="148" t="s">
        <v>439</v>
      </c>
      <c r="E26" s="149" t="s">
        <v>190</v>
      </c>
      <c r="F26" s="149" t="s">
        <v>595</v>
      </c>
      <c r="G26" s="409" t="s">
        <v>434</v>
      </c>
      <c r="H26" s="43" t="s">
        <v>161</v>
      </c>
      <c r="I26" s="43"/>
      <c r="J26" s="43"/>
      <c r="K26" s="43"/>
      <c r="L26" s="45">
        <v>16</v>
      </c>
      <c r="M26" s="60">
        <v>18</v>
      </c>
      <c r="N26" s="61">
        <v>10006066524</v>
      </c>
      <c r="O26" s="148" t="s">
        <v>461</v>
      </c>
      <c r="P26" s="149" t="s">
        <v>460</v>
      </c>
      <c r="Q26" s="149" t="s">
        <v>164</v>
      </c>
      <c r="R26" s="409" t="s">
        <v>605</v>
      </c>
      <c r="S26" s="43" t="s">
        <v>161</v>
      </c>
      <c r="T26" s="43"/>
      <c r="U26" s="43"/>
      <c r="V26" s="451"/>
      <c r="X26" s="604"/>
    </row>
    <row r="27" spans="1:24" ht="15" customHeight="1">
      <c r="A27" s="45"/>
      <c r="B27" s="60">
        <v>43</v>
      </c>
      <c r="C27" s="61">
        <v>10008988648</v>
      </c>
      <c r="D27" s="148" t="s">
        <v>437</v>
      </c>
      <c r="E27" s="149" t="s">
        <v>436</v>
      </c>
      <c r="F27" s="149" t="s">
        <v>595</v>
      </c>
      <c r="G27" s="409" t="s">
        <v>434</v>
      </c>
      <c r="H27" s="43" t="s">
        <v>161</v>
      </c>
      <c r="I27" s="43"/>
      <c r="J27" s="43"/>
      <c r="K27" s="43"/>
      <c r="L27" s="45">
        <v>17</v>
      </c>
      <c r="M27" s="60">
        <v>66</v>
      </c>
      <c r="N27" s="61">
        <v>10011151748</v>
      </c>
      <c r="O27" s="148" t="s">
        <v>407</v>
      </c>
      <c r="P27" s="149" t="s">
        <v>406</v>
      </c>
      <c r="Q27" s="149" t="s">
        <v>603</v>
      </c>
      <c r="R27" s="409" t="s">
        <v>105</v>
      </c>
      <c r="S27" s="43" t="s">
        <v>161</v>
      </c>
      <c r="T27" s="43"/>
      <c r="U27" s="43"/>
      <c r="V27" s="43"/>
      <c r="X27" s="604"/>
    </row>
    <row r="28" spans="1:24" ht="15" customHeight="1">
      <c r="A28" s="45"/>
      <c r="B28" s="60">
        <v>49</v>
      </c>
      <c r="C28" s="61">
        <v>10007499191</v>
      </c>
      <c r="D28" s="148" t="s">
        <v>433</v>
      </c>
      <c r="E28" s="149" t="s">
        <v>432</v>
      </c>
      <c r="F28" s="149" t="s">
        <v>216</v>
      </c>
      <c r="G28" s="409" t="s">
        <v>623</v>
      </c>
      <c r="H28" s="43" t="s">
        <v>161</v>
      </c>
      <c r="I28" s="43"/>
      <c r="J28" s="43"/>
      <c r="K28" s="43"/>
      <c r="L28" s="45">
        <v>18</v>
      </c>
      <c r="M28" s="60">
        <v>43</v>
      </c>
      <c r="N28" s="61">
        <v>10008988648</v>
      </c>
      <c r="O28" s="148" t="s">
        <v>437</v>
      </c>
      <c r="P28" s="149" t="s">
        <v>436</v>
      </c>
      <c r="Q28" s="149" t="s">
        <v>595</v>
      </c>
      <c r="R28" s="409" t="s">
        <v>434</v>
      </c>
      <c r="S28" s="43" t="s">
        <v>161</v>
      </c>
      <c r="T28" s="43"/>
      <c r="U28" s="43"/>
      <c r="V28" s="43"/>
      <c r="X28" s="652"/>
    </row>
    <row r="29" spans="1:24" ht="15" customHeight="1">
      <c r="A29" s="45"/>
      <c r="B29" s="60">
        <v>50</v>
      </c>
      <c r="C29" s="61">
        <v>10050004793</v>
      </c>
      <c r="D29" s="148" t="s">
        <v>431</v>
      </c>
      <c r="E29" s="149" t="s">
        <v>430</v>
      </c>
      <c r="F29" s="149" t="s">
        <v>216</v>
      </c>
      <c r="G29" s="409" t="s">
        <v>623</v>
      </c>
      <c r="H29" s="43" t="s">
        <v>161</v>
      </c>
      <c r="I29" s="43"/>
      <c r="J29" s="43"/>
      <c r="K29" s="43"/>
      <c r="L29" s="45"/>
      <c r="M29" s="60">
        <v>2</v>
      </c>
      <c r="N29" s="61">
        <v>10006903552</v>
      </c>
      <c r="O29" s="148" t="s">
        <v>475</v>
      </c>
      <c r="P29" s="149" t="s">
        <v>474</v>
      </c>
      <c r="Q29" s="149" t="s">
        <v>594</v>
      </c>
      <c r="R29" s="409" t="s">
        <v>59</v>
      </c>
      <c r="S29" s="43" t="s">
        <v>161</v>
      </c>
      <c r="T29" s="43"/>
      <c r="U29" s="43" t="s">
        <v>62</v>
      </c>
      <c r="V29" s="43"/>
    </row>
    <row r="30" spans="1:24" ht="15" customHeight="1">
      <c r="A30" s="45"/>
      <c r="B30" s="60">
        <v>56</v>
      </c>
      <c r="C30" s="61">
        <v>10007503336</v>
      </c>
      <c r="D30" s="148" t="s">
        <v>601</v>
      </c>
      <c r="E30" s="149" t="s">
        <v>427</v>
      </c>
      <c r="F30" s="149" t="s">
        <v>595</v>
      </c>
      <c r="G30" s="409" t="s">
        <v>422</v>
      </c>
      <c r="H30" s="43" t="s">
        <v>161</v>
      </c>
      <c r="I30" s="43"/>
      <c r="J30" s="43"/>
      <c r="K30" s="43"/>
      <c r="L30" s="45"/>
      <c r="M30" s="60">
        <v>3</v>
      </c>
      <c r="N30" s="61">
        <v>10008993193</v>
      </c>
      <c r="O30" s="148" t="s">
        <v>473</v>
      </c>
      <c r="P30" s="149" t="s">
        <v>472</v>
      </c>
      <c r="Q30" s="149" t="s">
        <v>595</v>
      </c>
      <c r="R30" s="409" t="s">
        <v>59</v>
      </c>
      <c r="S30" s="43" t="s">
        <v>161</v>
      </c>
      <c r="T30" s="43"/>
      <c r="U30" s="43" t="s">
        <v>62</v>
      </c>
      <c r="V30" s="43"/>
      <c r="X30" s="604"/>
    </row>
    <row r="31" spans="1:24" ht="15" customHeight="1">
      <c r="A31" s="45"/>
      <c r="B31" s="60">
        <v>60</v>
      </c>
      <c r="C31" s="61">
        <v>10009726050</v>
      </c>
      <c r="D31" s="148" t="s">
        <v>420</v>
      </c>
      <c r="E31" s="149" t="s">
        <v>419</v>
      </c>
      <c r="F31" s="149" t="s">
        <v>594</v>
      </c>
      <c r="G31" s="409" t="s">
        <v>606</v>
      </c>
      <c r="H31" s="43" t="s">
        <v>161</v>
      </c>
      <c r="I31" s="43"/>
      <c r="J31" s="43"/>
      <c r="K31" s="43"/>
      <c r="L31" s="45"/>
      <c r="M31" s="60">
        <v>4</v>
      </c>
      <c r="N31" s="61">
        <v>10010747883</v>
      </c>
      <c r="O31" s="148" t="s">
        <v>471</v>
      </c>
      <c r="P31" s="149" t="s">
        <v>470</v>
      </c>
      <c r="Q31" s="149" t="s">
        <v>595</v>
      </c>
      <c r="R31" s="409" t="s">
        <v>59</v>
      </c>
      <c r="S31" s="43" t="s">
        <v>161</v>
      </c>
      <c r="T31" s="43"/>
      <c r="U31" s="43" t="s">
        <v>62</v>
      </c>
      <c r="V31" s="43"/>
      <c r="X31" s="604"/>
    </row>
    <row r="32" spans="1:24" ht="15" customHeight="1">
      <c r="A32" s="45"/>
      <c r="B32" s="60">
        <v>61</v>
      </c>
      <c r="C32" s="61">
        <v>10010807093</v>
      </c>
      <c r="D32" s="148" t="s">
        <v>417</v>
      </c>
      <c r="E32" s="149" t="s">
        <v>416</v>
      </c>
      <c r="F32" s="149" t="s">
        <v>594</v>
      </c>
      <c r="G32" s="409" t="s">
        <v>606</v>
      </c>
      <c r="H32" s="43" t="s">
        <v>161</v>
      </c>
      <c r="I32" s="43"/>
      <c r="J32" s="43"/>
      <c r="K32" s="43"/>
      <c r="L32" s="45"/>
      <c r="M32" s="60">
        <v>19</v>
      </c>
      <c r="N32" s="61">
        <v>10009825676</v>
      </c>
      <c r="O32" s="148" t="s">
        <v>458</v>
      </c>
      <c r="P32" s="149" t="s">
        <v>457</v>
      </c>
      <c r="Q32" s="149" t="s">
        <v>164</v>
      </c>
      <c r="R32" s="409" t="s">
        <v>605</v>
      </c>
      <c r="S32" s="43" t="s">
        <v>161</v>
      </c>
      <c r="T32" s="43"/>
      <c r="U32" s="43" t="s">
        <v>62</v>
      </c>
      <c r="V32" s="43"/>
    </row>
    <row r="33" spans="1:43" ht="15" customHeight="1">
      <c r="A33" s="45"/>
      <c r="B33" s="60">
        <v>63</v>
      </c>
      <c r="C33" s="61">
        <v>10002419021</v>
      </c>
      <c r="D33" s="148" t="s">
        <v>412</v>
      </c>
      <c r="E33" s="149" t="s">
        <v>411</v>
      </c>
      <c r="F33" s="149" t="s">
        <v>603</v>
      </c>
      <c r="G33" s="409" t="s">
        <v>105</v>
      </c>
      <c r="H33" s="43" t="s">
        <v>161</v>
      </c>
      <c r="I33" s="43"/>
      <c r="J33" s="43"/>
      <c r="K33" s="43"/>
      <c r="L33" s="45"/>
      <c r="M33" s="60">
        <v>26</v>
      </c>
      <c r="N33" s="61">
        <v>10008680672</v>
      </c>
      <c r="O33" s="148" t="s">
        <v>456</v>
      </c>
      <c r="P33" s="149" t="s">
        <v>597</v>
      </c>
      <c r="Q33" s="149" t="s">
        <v>598</v>
      </c>
      <c r="R33" s="409" t="s">
        <v>91</v>
      </c>
      <c r="S33" s="43" t="s">
        <v>161</v>
      </c>
      <c r="T33" s="43"/>
      <c r="U33" s="43" t="s">
        <v>62</v>
      </c>
      <c r="V33" s="43"/>
    </row>
    <row r="34" spans="1:43" ht="15" customHeight="1">
      <c r="A34" s="45"/>
      <c r="B34" s="60">
        <v>64</v>
      </c>
      <c r="C34" s="61">
        <v>10009486984</v>
      </c>
      <c r="D34" s="148" t="s">
        <v>410</v>
      </c>
      <c r="E34" s="149" t="s">
        <v>408</v>
      </c>
      <c r="F34" s="149" t="s">
        <v>603</v>
      </c>
      <c r="G34" s="409" t="s">
        <v>105</v>
      </c>
      <c r="H34" s="43" t="s">
        <v>161</v>
      </c>
      <c r="I34" s="43"/>
      <c r="J34" s="43"/>
      <c r="K34" s="43"/>
      <c r="L34" s="45"/>
      <c r="M34" s="60">
        <v>29</v>
      </c>
      <c r="N34" s="61">
        <v>10006891630</v>
      </c>
      <c r="O34" s="148" t="s">
        <v>452</v>
      </c>
      <c r="P34" s="149" t="s">
        <v>600</v>
      </c>
      <c r="Q34" s="149" t="s">
        <v>598</v>
      </c>
      <c r="R34" s="409" t="s">
        <v>91</v>
      </c>
      <c r="S34" s="43" t="s">
        <v>161</v>
      </c>
      <c r="T34" s="43"/>
      <c r="U34" s="43" t="s">
        <v>62</v>
      </c>
      <c r="V34" s="43"/>
    </row>
    <row r="35" spans="1:43" ht="15" customHeight="1">
      <c r="A35" s="45"/>
      <c r="B35" s="60">
        <v>65</v>
      </c>
      <c r="C35" s="61">
        <v>10007294481</v>
      </c>
      <c r="D35" s="148" t="s">
        <v>409</v>
      </c>
      <c r="E35" s="149" t="s">
        <v>408</v>
      </c>
      <c r="F35" s="149" t="s">
        <v>603</v>
      </c>
      <c r="G35" s="409" t="s">
        <v>105</v>
      </c>
      <c r="H35" s="43" t="s">
        <v>161</v>
      </c>
      <c r="I35" s="43"/>
      <c r="J35" s="43"/>
      <c r="K35" s="43"/>
      <c r="L35" s="45"/>
      <c r="M35" s="60">
        <v>50</v>
      </c>
      <c r="N35" s="61">
        <v>10050004793</v>
      </c>
      <c r="O35" s="148" t="s">
        <v>431</v>
      </c>
      <c r="P35" s="149" t="s">
        <v>430</v>
      </c>
      <c r="Q35" s="149" t="s">
        <v>216</v>
      </c>
      <c r="R35" s="409" t="s">
        <v>623</v>
      </c>
      <c r="S35" s="43" t="s">
        <v>161</v>
      </c>
      <c r="T35" s="43"/>
      <c r="U35" s="43" t="s">
        <v>62</v>
      </c>
      <c r="V35" s="43"/>
    </row>
    <row r="36" spans="1:43" ht="15" customHeight="1">
      <c r="A36" s="45"/>
      <c r="B36" s="60">
        <v>66</v>
      </c>
      <c r="C36" s="61">
        <v>10011151748</v>
      </c>
      <c r="D36" s="148" t="s">
        <v>407</v>
      </c>
      <c r="E36" s="149" t="s">
        <v>406</v>
      </c>
      <c r="F36" s="149" t="s">
        <v>603</v>
      </c>
      <c r="G36" s="409" t="s">
        <v>105</v>
      </c>
      <c r="H36" s="43" t="s">
        <v>161</v>
      </c>
      <c r="I36" s="43"/>
      <c r="J36" s="43"/>
      <c r="K36" s="43"/>
      <c r="L36" s="45"/>
      <c r="M36" s="60">
        <v>61</v>
      </c>
      <c r="N36" s="61">
        <v>10010807093</v>
      </c>
      <c r="O36" s="148" t="s">
        <v>417</v>
      </c>
      <c r="P36" s="149" t="s">
        <v>416</v>
      </c>
      <c r="Q36" s="149" t="s">
        <v>594</v>
      </c>
      <c r="R36" s="409" t="s">
        <v>606</v>
      </c>
      <c r="S36" s="43" t="s">
        <v>161</v>
      </c>
      <c r="T36" s="43"/>
      <c r="U36" s="43" t="s">
        <v>62</v>
      </c>
      <c r="V36" s="43"/>
    </row>
    <row r="37" spans="1:43" ht="15.75" customHeight="1">
      <c r="A37" s="45"/>
      <c r="B37" s="60">
        <v>81</v>
      </c>
      <c r="C37" s="61">
        <v>10008881948</v>
      </c>
      <c r="D37" s="148" t="s">
        <v>608</v>
      </c>
      <c r="E37" s="149" t="s">
        <v>653</v>
      </c>
      <c r="F37" s="149" t="s">
        <v>220</v>
      </c>
      <c r="G37" s="409" t="s">
        <v>234</v>
      </c>
      <c r="H37" s="43" t="s">
        <v>161</v>
      </c>
      <c r="I37" s="43"/>
      <c r="J37" s="43"/>
      <c r="K37" s="43"/>
      <c r="L37" s="45"/>
      <c r="M37" s="60">
        <v>64</v>
      </c>
      <c r="N37" s="61">
        <v>10009486984</v>
      </c>
      <c r="O37" s="148" t="s">
        <v>410</v>
      </c>
      <c r="P37" s="149" t="s">
        <v>408</v>
      </c>
      <c r="Q37" s="149" t="s">
        <v>603</v>
      </c>
      <c r="R37" s="409" t="s">
        <v>105</v>
      </c>
      <c r="S37" s="43" t="s">
        <v>161</v>
      </c>
      <c r="T37" s="43"/>
      <c r="U37" s="43" t="s">
        <v>61</v>
      </c>
      <c r="V37" s="43"/>
    </row>
    <row r="38" spans="1:43" ht="15">
      <c r="A38" s="40"/>
      <c r="B38" s="42" t="s">
        <v>41</v>
      </c>
      <c r="C38" s="40"/>
      <c r="D38" s="435"/>
      <c r="E38" s="41"/>
      <c r="F38" s="41"/>
      <c r="G38" s="40"/>
      <c r="H38" s="62" t="s">
        <v>25</v>
      </c>
      <c r="I38" s="571"/>
      <c r="J38" s="571"/>
      <c r="K38" s="47"/>
      <c r="L38" s="40"/>
      <c r="M38" s="42" t="s">
        <v>41</v>
      </c>
      <c r="N38" s="40"/>
      <c r="O38" s="435">
        <v>26</v>
      </c>
      <c r="P38" s="41"/>
      <c r="Q38" s="41"/>
      <c r="R38" s="40"/>
      <c r="S38" s="62" t="s">
        <v>25</v>
      </c>
      <c r="T38" s="571"/>
      <c r="U38" s="571"/>
      <c r="V38" s="47"/>
      <c r="X38" s="604"/>
    </row>
    <row r="40" spans="1:43" ht="13.5" thickBot="1">
      <c r="K40" s="35"/>
      <c r="V40" s="35"/>
    </row>
    <row r="41" spans="1:43" ht="18.75">
      <c r="A41" s="564" t="s">
        <v>668</v>
      </c>
      <c r="B41" s="564"/>
      <c r="C41" s="564"/>
      <c r="D41" s="564"/>
      <c r="E41" s="564"/>
      <c r="F41" s="564"/>
      <c r="G41" s="564"/>
      <c r="H41" s="564"/>
      <c r="I41" s="564"/>
      <c r="J41" s="564"/>
      <c r="K41" s="564"/>
      <c r="L41" s="564" t="s">
        <v>668</v>
      </c>
      <c r="M41" s="564"/>
      <c r="N41" s="564"/>
      <c r="O41" s="564"/>
      <c r="P41" s="564"/>
      <c r="Q41" s="564"/>
      <c r="R41" s="564"/>
      <c r="S41" s="564"/>
      <c r="T41" s="564"/>
      <c r="U41" s="564"/>
      <c r="V41" s="564"/>
    </row>
    <row r="42" spans="1:43" ht="15">
      <c r="A42" s="50"/>
      <c r="B42" s="46"/>
      <c r="C42" s="46"/>
      <c r="D42" s="46"/>
      <c r="E42" s="160"/>
      <c r="F42" s="160"/>
      <c r="G42" s="160"/>
      <c r="H42" s="160"/>
      <c r="I42" s="160"/>
      <c r="J42" s="160"/>
      <c r="K42" s="161"/>
      <c r="L42" s="50"/>
      <c r="M42" s="46"/>
      <c r="N42" s="46"/>
      <c r="O42" s="46"/>
      <c r="P42" s="160"/>
      <c r="Q42" s="160"/>
      <c r="R42" s="160"/>
      <c r="S42" s="160"/>
      <c r="T42" s="160"/>
      <c r="U42" s="160"/>
      <c r="V42" s="161"/>
    </row>
    <row r="43" spans="1:43" ht="15.75">
      <c r="A43" s="45"/>
      <c r="B43" s="60">
        <v>1</v>
      </c>
      <c r="C43" s="61">
        <v>10005364585</v>
      </c>
      <c r="D43" s="148" t="s">
        <v>477</v>
      </c>
      <c r="E43" s="149" t="s">
        <v>476</v>
      </c>
      <c r="F43" s="149" t="s">
        <v>594</v>
      </c>
      <c r="G43" s="409" t="s">
        <v>59</v>
      </c>
      <c r="H43" s="43" t="s">
        <v>161</v>
      </c>
      <c r="I43" s="43"/>
      <c r="J43" s="43"/>
      <c r="K43" s="43"/>
      <c r="L43" s="45">
        <v>1</v>
      </c>
      <c r="M43" s="60">
        <v>81</v>
      </c>
      <c r="N43" s="61">
        <v>10008881948</v>
      </c>
      <c r="O43" s="148" t="s">
        <v>608</v>
      </c>
      <c r="P43" s="149" t="s">
        <v>653</v>
      </c>
      <c r="Q43" s="149" t="s">
        <v>220</v>
      </c>
      <c r="R43" s="409" t="s">
        <v>234</v>
      </c>
      <c r="S43" s="43" t="s">
        <v>161</v>
      </c>
      <c r="T43" s="43"/>
      <c r="U43" s="648">
        <f>AP43</f>
        <v>46</v>
      </c>
      <c r="V43" s="461">
        <v>1.6354166666666667</v>
      </c>
      <c r="AA43" s="35">
        <v>5</v>
      </c>
      <c r="AB43" s="35">
        <v>3</v>
      </c>
      <c r="AE43" s="35">
        <v>5</v>
      </c>
      <c r="AF43" s="35">
        <v>5</v>
      </c>
      <c r="AH43" s="35">
        <v>3</v>
      </c>
      <c r="AK43" s="35">
        <v>5</v>
      </c>
      <c r="AO43" s="35">
        <v>20</v>
      </c>
      <c r="AP43" s="104">
        <f>SUM(X43:AO43)</f>
        <v>46</v>
      </c>
      <c r="AQ43" s="35">
        <v>8</v>
      </c>
    </row>
    <row r="44" spans="1:43" ht="15.75">
      <c r="A44" s="45"/>
      <c r="B44" s="60">
        <v>2</v>
      </c>
      <c r="C44" s="61">
        <v>10006903552</v>
      </c>
      <c r="D44" s="148" t="s">
        <v>475</v>
      </c>
      <c r="E44" s="149" t="s">
        <v>474</v>
      </c>
      <c r="F44" s="149" t="s">
        <v>594</v>
      </c>
      <c r="G44" s="409" t="s">
        <v>59</v>
      </c>
      <c r="H44" s="43" t="s">
        <v>161</v>
      </c>
      <c r="I44" s="43"/>
      <c r="J44" s="43"/>
      <c r="K44" s="43"/>
      <c r="L44" s="45">
        <v>2</v>
      </c>
      <c r="M44" s="60">
        <v>61</v>
      </c>
      <c r="N44" s="61">
        <v>10010807093</v>
      </c>
      <c r="O44" s="148" t="s">
        <v>417</v>
      </c>
      <c r="P44" s="149" t="s">
        <v>416</v>
      </c>
      <c r="Q44" s="149" t="s">
        <v>594</v>
      </c>
      <c r="R44" s="409" t="s">
        <v>606</v>
      </c>
      <c r="S44" s="43" t="s">
        <v>161</v>
      </c>
      <c r="T44" s="43"/>
      <c r="U44" s="648">
        <f>AP44</f>
        <v>42</v>
      </c>
      <c r="V44" s="43"/>
      <c r="Z44" s="35">
        <v>2</v>
      </c>
      <c r="AA44" s="35">
        <v>1</v>
      </c>
      <c r="AB44" s="35">
        <v>5</v>
      </c>
      <c r="AD44" s="35">
        <v>5</v>
      </c>
      <c r="AE44" s="35">
        <v>3</v>
      </c>
      <c r="AF44" s="35">
        <v>2</v>
      </c>
      <c r="AG44" s="35">
        <v>2</v>
      </c>
      <c r="AL44" s="35">
        <v>2</v>
      </c>
      <c r="AO44" s="35">
        <v>20</v>
      </c>
      <c r="AP44" s="104">
        <f>SUM(X44:AO44)</f>
        <v>42</v>
      </c>
      <c r="AQ44" s="35">
        <v>4</v>
      </c>
    </row>
    <row r="45" spans="1:43" ht="15.75">
      <c r="A45" s="45"/>
      <c r="B45" s="60">
        <v>3</v>
      </c>
      <c r="C45" s="61">
        <v>10008993193</v>
      </c>
      <c r="D45" s="148" t="s">
        <v>473</v>
      </c>
      <c r="E45" s="149" t="s">
        <v>472</v>
      </c>
      <c r="F45" s="149" t="s">
        <v>595</v>
      </c>
      <c r="G45" s="409" t="s">
        <v>59</v>
      </c>
      <c r="H45" s="43" t="s">
        <v>161</v>
      </c>
      <c r="I45" s="43"/>
      <c r="J45" s="43"/>
      <c r="K45" s="43"/>
      <c r="L45" s="45">
        <v>3</v>
      </c>
      <c r="M45" s="60">
        <v>29</v>
      </c>
      <c r="N45" s="61">
        <v>10006891630</v>
      </c>
      <c r="O45" s="148" t="s">
        <v>452</v>
      </c>
      <c r="P45" s="149" t="s">
        <v>600</v>
      </c>
      <c r="Q45" s="149" t="s">
        <v>598</v>
      </c>
      <c r="R45" s="409" t="s">
        <v>91</v>
      </c>
      <c r="S45" s="43" t="s">
        <v>161</v>
      </c>
      <c r="T45" s="43"/>
      <c r="U45" s="648">
        <f>AP45</f>
        <v>37</v>
      </c>
      <c r="V45" s="43"/>
      <c r="X45" s="35">
        <v>2</v>
      </c>
      <c r="Y45" s="35">
        <v>5</v>
      </c>
      <c r="AC45" s="35">
        <v>5</v>
      </c>
      <c r="AD45" s="35">
        <v>1</v>
      </c>
      <c r="AG45" s="35">
        <v>5</v>
      </c>
      <c r="AI45" s="35">
        <v>2</v>
      </c>
      <c r="AJ45" s="35">
        <v>5</v>
      </c>
      <c r="AK45" s="35">
        <v>2</v>
      </c>
      <c r="AL45" s="35">
        <v>10</v>
      </c>
      <c r="AP45" s="104">
        <f>SUM(X45:AO45)</f>
        <v>37</v>
      </c>
      <c r="AQ45" s="35">
        <v>1</v>
      </c>
    </row>
    <row r="46" spans="1:43" ht="15.75">
      <c r="A46" s="45"/>
      <c r="B46" s="60">
        <v>4</v>
      </c>
      <c r="C46" s="61">
        <v>10010747883</v>
      </c>
      <c r="D46" s="148" t="s">
        <v>471</v>
      </c>
      <c r="E46" s="149" t="s">
        <v>470</v>
      </c>
      <c r="F46" s="149" t="s">
        <v>595</v>
      </c>
      <c r="G46" s="409" t="s">
        <v>59</v>
      </c>
      <c r="H46" s="43" t="s">
        <v>161</v>
      </c>
      <c r="I46" s="43"/>
      <c r="J46" s="43"/>
      <c r="K46" s="43"/>
      <c r="L46" s="45">
        <v>4</v>
      </c>
      <c r="M46" s="60">
        <v>15</v>
      </c>
      <c r="N46" s="61">
        <v>10011145280</v>
      </c>
      <c r="O46" s="148" t="s">
        <v>464</v>
      </c>
      <c r="P46" s="149" t="s">
        <v>463</v>
      </c>
      <c r="Q46" s="149" t="s">
        <v>156</v>
      </c>
      <c r="R46" s="409" t="s">
        <v>233</v>
      </c>
      <c r="S46" s="43" t="s">
        <v>161</v>
      </c>
      <c r="T46" s="43"/>
      <c r="U46" s="648">
        <f>AP46</f>
        <v>33</v>
      </c>
      <c r="V46" s="43"/>
      <c r="Z46" s="35">
        <v>3</v>
      </c>
      <c r="AA46" s="35">
        <v>2</v>
      </c>
      <c r="AB46" s="35">
        <v>1</v>
      </c>
      <c r="AD46" s="35">
        <v>2</v>
      </c>
      <c r="AE46" s="35">
        <v>1</v>
      </c>
      <c r="AF46" s="35">
        <v>1</v>
      </c>
      <c r="AH46" s="35">
        <v>2</v>
      </c>
      <c r="AK46" s="35">
        <v>1</v>
      </c>
      <c r="AO46" s="35">
        <v>20</v>
      </c>
      <c r="AP46" s="104">
        <f>SUM(X46:AO46)</f>
        <v>33</v>
      </c>
      <c r="AQ46" s="35">
        <v>5</v>
      </c>
    </row>
    <row r="47" spans="1:43" ht="15.75">
      <c r="A47" s="45"/>
      <c r="B47" s="60">
        <v>5</v>
      </c>
      <c r="C47" s="61">
        <v>10010605720</v>
      </c>
      <c r="D47" s="148" t="s">
        <v>469</v>
      </c>
      <c r="E47" s="149" t="s">
        <v>190</v>
      </c>
      <c r="F47" s="149" t="s">
        <v>595</v>
      </c>
      <c r="G47" s="409" t="s">
        <v>59</v>
      </c>
      <c r="H47" s="43" t="s">
        <v>161</v>
      </c>
      <c r="I47" s="43"/>
      <c r="J47" s="43"/>
      <c r="K47" s="43"/>
      <c r="L47" s="45">
        <v>5</v>
      </c>
      <c r="M47" s="60">
        <v>2</v>
      </c>
      <c r="N47" s="61">
        <v>10006903552</v>
      </c>
      <c r="O47" s="148" t="s">
        <v>475</v>
      </c>
      <c r="P47" s="149" t="s">
        <v>474</v>
      </c>
      <c r="Q47" s="149" t="s">
        <v>594</v>
      </c>
      <c r="R47" s="409" t="s">
        <v>59</v>
      </c>
      <c r="S47" s="43" t="s">
        <v>161</v>
      </c>
      <c r="T47" s="43"/>
      <c r="U47" s="648">
        <f>AP47</f>
        <v>32</v>
      </c>
      <c r="V47" s="43"/>
      <c r="X47" s="604"/>
      <c r="AA47" s="35">
        <v>3</v>
      </c>
      <c r="AB47" s="35">
        <v>2</v>
      </c>
      <c r="AD47" s="35">
        <v>3</v>
      </c>
      <c r="AF47" s="35">
        <v>3</v>
      </c>
      <c r="AG47" s="35">
        <v>1</v>
      </c>
      <c r="AO47" s="35">
        <v>20</v>
      </c>
      <c r="AP47" s="104">
        <f>SUM(X47:AO47)</f>
        <v>32</v>
      </c>
      <c r="AQ47" s="35">
        <v>13</v>
      </c>
    </row>
    <row r="48" spans="1:43" ht="15.75">
      <c r="A48" s="45"/>
      <c r="B48" s="60">
        <v>14</v>
      </c>
      <c r="C48" s="61">
        <v>10009166581</v>
      </c>
      <c r="D48" s="148" t="s">
        <v>596</v>
      </c>
      <c r="E48" s="149" t="s">
        <v>466</v>
      </c>
      <c r="F48" s="149" t="s">
        <v>156</v>
      </c>
      <c r="G48" s="409" t="s">
        <v>233</v>
      </c>
      <c r="H48" s="43" t="s">
        <v>161</v>
      </c>
      <c r="I48" s="43"/>
      <c r="J48" s="43"/>
      <c r="K48" s="43"/>
      <c r="L48" s="45">
        <v>6</v>
      </c>
      <c r="M48" s="60">
        <v>40</v>
      </c>
      <c r="N48" s="61">
        <v>10009502748</v>
      </c>
      <c r="O48" s="148" t="s">
        <v>441</v>
      </c>
      <c r="P48" s="149" t="s">
        <v>440</v>
      </c>
      <c r="Q48" s="149" t="s">
        <v>595</v>
      </c>
      <c r="R48" s="409" t="s">
        <v>434</v>
      </c>
      <c r="S48" s="43" t="s">
        <v>161</v>
      </c>
      <c r="T48" s="43"/>
      <c r="U48" s="648">
        <f>AP48</f>
        <v>10</v>
      </c>
      <c r="V48" s="43"/>
      <c r="X48" s="35">
        <v>5</v>
      </c>
      <c r="Y48" s="35">
        <v>3</v>
      </c>
      <c r="AE48" s="35">
        <v>2</v>
      </c>
      <c r="AP48" s="104">
        <f>SUM(X48:AO48)</f>
        <v>10</v>
      </c>
      <c r="AQ48" s="35">
        <v>21</v>
      </c>
    </row>
    <row r="49" spans="1:43" ht="15.75">
      <c r="A49" s="45"/>
      <c r="B49" s="60">
        <v>15</v>
      </c>
      <c r="C49" s="61">
        <v>10011145280</v>
      </c>
      <c r="D49" s="148" t="s">
        <v>464</v>
      </c>
      <c r="E49" s="149" t="s">
        <v>463</v>
      </c>
      <c r="F49" s="149" t="s">
        <v>156</v>
      </c>
      <c r="G49" s="409" t="s">
        <v>233</v>
      </c>
      <c r="H49" s="43" t="s">
        <v>161</v>
      </c>
      <c r="I49" s="43"/>
      <c r="J49" s="43"/>
      <c r="K49" s="43"/>
      <c r="L49" s="45">
        <v>7</v>
      </c>
      <c r="M49" s="60">
        <v>62</v>
      </c>
      <c r="N49" s="61">
        <v>10002931606</v>
      </c>
      <c r="O49" s="148" t="s">
        <v>413</v>
      </c>
      <c r="P49" s="149" t="s">
        <v>411</v>
      </c>
      <c r="Q49" s="149" t="s">
        <v>603</v>
      </c>
      <c r="R49" s="409" t="s">
        <v>105</v>
      </c>
      <c r="S49" s="43" t="s">
        <v>161</v>
      </c>
      <c r="T49" s="43"/>
      <c r="U49" s="648">
        <f>AP49</f>
        <v>6</v>
      </c>
      <c r="V49" s="43"/>
      <c r="AI49" s="35">
        <v>3</v>
      </c>
      <c r="AK49" s="35">
        <v>3</v>
      </c>
      <c r="AP49" s="104">
        <f>SUM(X49:AO49)</f>
        <v>6</v>
      </c>
      <c r="AQ49" s="35">
        <v>24</v>
      </c>
    </row>
    <row r="50" spans="1:43" ht="15.75">
      <c r="A50" s="45"/>
      <c r="B50" s="60">
        <v>18</v>
      </c>
      <c r="C50" s="61">
        <v>10006066524</v>
      </c>
      <c r="D50" s="148" t="s">
        <v>461</v>
      </c>
      <c r="E50" s="149" t="s">
        <v>460</v>
      </c>
      <c r="F50" s="149" t="s">
        <v>164</v>
      </c>
      <c r="G50" s="409" t="s">
        <v>605</v>
      </c>
      <c r="H50" s="43" t="s">
        <v>161</v>
      </c>
      <c r="I50" s="43"/>
      <c r="J50" s="43"/>
      <c r="K50" s="43"/>
      <c r="L50" s="45">
        <v>8</v>
      </c>
      <c r="M50" s="60">
        <v>49</v>
      </c>
      <c r="N50" s="61">
        <v>10007499191</v>
      </c>
      <c r="O50" s="148" t="s">
        <v>433</v>
      </c>
      <c r="P50" s="149" t="s">
        <v>432</v>
      </c>
      <c r="Q50" s="149" t="s">
        <v>216</v>
      </c>
      <c r="R50" s="409" t="s">
        <v>623</v>
      </c>
      <c r="S50" s="43" t="s">
        <v>161</v>
      </c>
      <c r="T50" s="43"/>
      <c r="U50" s="648">
        <f>AP50</f>
        <v>5</v>
      </c>
      <c r="V50" s="43"/>
      <c r="X50" s="35">
        <v>3</v>
      </c>
      <c r="Y50" s="35">
        <v>2</v>
      </c>
      <c r="AC50" s="35">
        <v>3</v>
      </c>
      <c r="AH50" s="35">
        <v>5</v>
      </c>
      <c r="AI50" s="35">
        <v>5</v>
      </c>
      <c r="AJ50" s="35">
        <v>1</v>
      </c>
      <c r="AL50" s="35">
        <v>6</v>
      </c>
      <c r="AO50" s="35">
        <v>-20</v>
      </c>
      <c r="AP50" s="104">
        <f>SUM(X50:AO50)</f>
        <v>5</v>
      </c>
      <c r="AQ50" s="35">
        <v>2</v>
      </c>
    </row>
    <row r="51" spans="1:43" ht="15.75">
      <c r="A51" s="45"/>
      <c r="B51" s="60">
        <v>19</v>
      </c>
      <c r="C51" s="61">
        <v>10009825676</v>
      </c>
      <c r="D51" s="148" t="s">
        <v>458</v>
      </c>
      <c r="E51" s="149" t="s">
        <v>457</v>
      </c>
      <c r="F51" s="149" t="s">
        <v>164</v>
      </c>
      <c r="G51" s="409" t="s">
        <v>605</v>
      </c>
      <c r="H51" s="43" t="s">
        <v>161</v>
      </c>
      <c r="I51" s="43"/>
      <c r="J51" s="43"/>
      <c r="K51" s="43"/>
      <c r="L51" s="45">
        <v>9</v>
      </c>
      <c r="M51" s="60">
        <v>60</v>
      </c>
      <c r="N51" s="61">
        <v>10009726050</v>
      </c>
      <c r="O51" s="148" t="s">
        <v>420</v>
      </c>
      <c r="P51" s="149" t="s">
        <v>419</v>
      </c>
      <c r="Q51" s="149" t="s">
        <v>594</v>
      </c>
      <c r="R51" s="409" t="s">
        <v>606</v>
      </c>
      <c r="S51" s="43" t="s">
        <v>161</v>
      </c>
      <c r="T51" s="43"/>
      <c r="U51" s="648">
        <f>AP51</f>
        <v>3</v>
      </c>
      <c r="V51" s="43"/>
      <c r="AG51" s="35">
        <v>3</v>
      </c>
      <c r="AP51" s="104">
        <f>SUM(X51:AO51)</f>
        <v>3</v>
      </c>
      <c r="AQ51" s="35">
        <v>10</v>
      </c>
    </row>
    <row r="52" spans="1:43" ht="15.75">
      <c r="A52" s="45"/>
      <c r="B52" s="60">
        <v>26</v>
      </c>
      <c r="C52" s="61">
        <v>10008680672</v>
      </c>
      <c r="D52" s="148" t="s">
        <v>456</v>
      </c>
      <c r="E52" s="149" t="s">
        <v>597</v>
      </c>
      <c r="F52" s="149" t="s">
        <v>598</v>
      </c>
      <c r="G52" s="409" t="s">
        <v>91</v>
      </c>
      <c r="H52" s="43" t="s">
        <v>161</v>
      </c>
      <c r="I52" s="43"/>
      <c r="J52" s="43"/>
      <c r="K52" s="43"/>
      <c r="L52" s="45">
        <v>10</v>
      </c>
      <c r="M52" s="60">
        <v>64</v>
      </c>
      <c r="N52" s="61">
        <v>10009486984</v>
      </c>
      <c r="O52" s="148" t="s">
        <v>410</v>
      </c>
      <c r="P52" s="149" t="s">
        <v>408</v>
      </c>
      <c r="Q52" s="149" t="s">
        <v>603</v>
      </c>
      <c r="R52" s="409" t="s">
        <v>105</v>
      </c>
      <c r="S52" s="43" t="s">
        <v>161</v>
      </c>
      <c r="T52" s="43"/>
      <c r="U52" s="648">
        <f>AP52</f>
        <v>2</v>
      </c>
      <c r="V52" s="43"/>
      <c r="Z52" s="35">
        <v>1</v>
      </c>
      <c r="AI52" s="35">
        <v>1</v>
      </c>
      <c r="AP52" s="104">
        <f>SUM(X52:AO52)</f>
        <v>2</v>
      </c>
      <c r="AQ52" s="35">
        <v>25</v>
      </c>
    </row>
    <row r="53" spans="1:43" ht="15.75">
      <c r="A53" s="45"/>
      <c r="B53" s="60">
        <v>27</v>
      </c>
      <c r="C53" s="61">
        <v>10004709938</v>
      </c>
      <c r="D53" s="148" t="s">
        <v>454</v>
      </c>
      <c r="E53" s="149" t="s">
        <v>599</v>
      </c>
      <c r="F53" s="149" t="s">
        <v>598</v>
      </c>
      <c r="G53" s="409" t="s">
        <v>91</v>
      </c>
      <c r="H53" s="43" t="s">
        <v>161</v>
      </c>
      <c r="I53" s="43"/>
      <c r="J53" s="43"/>
      <c r="K53" s="43"/>
      <c r="L53" s="45">
        <v>11</v>
      </c>
      <c r="M53" s="60">
        <v>27</v>
      </c>
      <c r="N53" s="61">
        <v>10004709938</v>
      </c>
      <c r="O53" s="148" t="s">
        <v>454</v>
      </c>
      <c r="P53" s="149" t="s">
        <v>599</v>
      </c>
      <c r="Q53" s="149" t="s">
        <v>598</v>
      </c>
      <c r="R53" s="409" t="s">
        <v>91</v>
      </c>
      <c r="S53" s="43" t="s">
        <v>161</v>
      </c>
      <c r="T53" s="43"/>
      <c r="U53" s="648">
        <f>AP53</f>
        <v>0</v>
      </c>
      <c r="V53" s="43"/>
      <c r="AP53" s="104">
        <f>SUM(X53:AO53)</f>
        <v>0</v>
      </c>
      <c r="AQ53" s="35">
        <v>20</v>
      </c>
    </row>
    <row r="54" spans="1:43" ht="15.75">
      <c r="A54" s="45"/>
      <c r="B54" s="60">
        <v>29</v>
      </c>
      <c r="C54" s="61">
        <v>10006891630</v>
      </c>
      <c r="D54" s="148" t="s">
        <v>452</v>
      </c>
      <c r="E54" s="149" t="s">
        <v>600</v>
      </c>
      <c r="F54" s="149" t="s">
        <v>598</v>
      </c>
      <c r="G54" s="409" t="s">
        <v>91</v>
      </c>
      <c r="H54" s="43" t="s">
        <v>161</v>
      </c>
      <c r="I54" s="43"/>
      <c r="J54" s="43"/>
      <c r="K54" s="43"/>
      <c r="L54" s="45">
        <v>12</v>
      </c>
      <c r="M54" s="60">
        <v>14</v>
      </c>
      <c r="N54" s="61">
        <v>10009166581</v>
      </c>
      <c r="O54" s="148" t="s">
        <v>596</v>
      </c>
      <c r="P54" s="149" t="s">
        <v>466</v>
      </c>
      <c r="Q54" s="149" t="s">
        <v>156</v>
      </c>
      <c r="R54" s="409" t="s">
        <v>233</v>
      </c>
      <c r="S54" s="43" t="s">
        <v>161</v>
      </c>
      <c r="T54" s="43"/>
      <c r="U54" s="648">
        <f>AP54</f>
        <v>0</v>
      </c>
      <c r="V54" s="43"/>
      <c r="AP54" s="104">
        <f>SUM(X54:AO54)</f>
        <v>0</v>
      </c>
      <c r="AQ54" s="35">
        <v>23</v>
      </c>
    </row>
    <row r="55" spans="1:43" ht="15.75">
      <c r="A55" s="45"/>
      <c r="B55" s="60">
        <v>38</v>
      </c>
      <c r="C55" s="61">
        <v>10002279985</v>
      </c>
      <c r="D55" s="148" t="s">
        <v>444</v>
      </c>
      <c r="E55" s="149" t="s">
        <v>190</v>
      </c>
      <c r="F55" s="149" t="s">
        <v>595</v>
      </c>
      <c r="G55" s="409" t="s">
        <v>434</v>
      </c>
      <c r="H55" s="43" t="s">
        <v>161</v>
      </c>
      <c r="I55" s="43"/>
      <c r="J55" s="43"/>
      <c r="K55" s="43"/>
      <c r="L55" s="45">
        <v>13</v>
      </c>
      <c r="M55" s="60">
        <v>57</v>
      </c>
      <c r="N55" s="61">
        <v>10006499283</v>
      </c>
      <c r="O55" s="148" t="s">
        <v>602</v>
      </c>
      <c r="P55" s="149" t="s">
        <v>425</v>
      </c>
      <c r="Q55" s="149" t="s">
        <v>595</v>
      </c>
      <c r="R55" s="409" t="s">
        <v>422</v>
      </c>
      <c r="S55" s="43" t="s">
        <v>161</v>
      </c>
      <c r="T55" s="43"/>
      <c r="U55" s="648">
        <f>AP55</f>
        <v>-12</v>
      </c>
      <c r="V55" s="43"/>
      <c r="X55" s="35">
        <v>1</v>
      </c>
      <c r="Y55" s="35">
        <v>1</v>
      </c>
      <c r="AC55" s="35">
        <v>2</v>
      </c>
      <c r="AH55" s="35">
        <v>1</v>
      </c>
      <c r="AJ55" s="35">
        <v>3</v>
      </c>
      <c r="AO55" s="35">
        <v>-20</v>
      </c>
      <c r="AP55" s="104">
        <f>SUM(X55:AO55)</f>
        <v>-12</v>
      </c>
      <c r="AQ55" s="35">
        <v>7</v>
      </c>
    </row>
    <row r="56" spans="1:43" ht="15.75">
      <c r="A56" s="45"/>
      <c r="B56" s="60">
        <v>39</v>
      </c>
      <c r="C56" s="61">
        <v>10007503437</v>
      </c>
      <c r="D56" s="148" t="s">
        <v>443</v>
      </c>
      <c r="E56" s="149" t="s">
        <v>442</v>
      </c>
      <c r="F56" s="149" t="s">
        <v>595</v>
      </c>
      <c r="G56" s="409" t="s">
        <v>434</v>
      </c>
      <c r="H56" s="43" t="s">
        <v>161</v>
      </c>
      <c r="I56" s="43"/>
      <c r="J56" s="43"/>
      <c r="K56" s="43"/>
      <c r="L56" s="45">
        <v>14</v>
      </c>
      <c r="M56" s="60">
        <v>39</v>
      </c>
      <c r="N56" s="61">
        <v>10007503437</v>
      </c>
      <c r="O56" s="148" t="s">
        <v>443</v>
      </c>
      <c r="P56" s="149" t="s">
        <v>442</v>
      </c>
      <c r="Q56" s="149" t="s">
        <v>595</v>
      </c>
      <c r="R56" s="409" t="s">
        <v>434</v>
      </c>
      <c r="S56" s="43" t="s">
        <v>161</v>
      </c>
      <c r="T56" s="43"/>
      <c r="U56" s="648">
        <f>AP56</f>
        <v>-15</v>
      </c>
      <c r="V56" s="43"/>
      <c r="Z56" s="35">
        <v>5</v>
      </c>
      <c r="AO56" s="35">
        <v>-20</v>
      </c>
      <c r="AP56" s="104">
        <f>SUM(X56:AO56)</f>
        <v>-15</v>
      </c>
      <c r="AQ56" s="35">
        <v>15</v>
      </c>
    </row>
    <row r="57" spans="1:43" ht="15.75">
      <c r="A57" s="45"/>
      <c r="B57" s="60">
        <v>40</v>
      </c>
      <c r="C57" s="61">
        <v>10009502748</v>
      </c>
      <c r="D57" s="148" t="s">
        <v>441</v>
      </c>
      <c r="E57" s="149" t="s">
        <v>440</v>
      </c>
      <c r="F57" s="149" t="s">
        <v>595</v>
      </c>
      <c r="G57" s="409" t="s">
        <v>434</v>
      </c>
      <c r="H57" s="43" t="s">
        <v>161</v>
      </c>
      <c r="I57" s="43"/>
      <c r="J57" s="43"/>
      <c r="K57" s="43"/>
      <c r="L57" s="45">
        <v>15</v>
      </c>
      <c r="M57" s="60">
        <v>43</v>
      </c>
      <c r="N57" s="61">
        <v>10008988648</v>
      </c>
      <c r="O57" s="148" t="s">
        <v>437</v>
      </c>
      <c r="P57" s="149" t="s">
        <v>436</v>
      </c>
      <c r="Q57" s="149" t="s">
        <v>595</v>
      </c>
      <c r="R57" s="409" t="s">
        <v>434</v>
      </c>
      <c r="S57" s="43" t="s">
        <v>161</v>
      </c>
      <c r="T57" s="43"/>
      <c r="U57" s="648">
        <f>AP57</f>
        <v>-16</v>
      </c>
      <c r="V57" s="43"/>
      <c r="AL57" s="35">
        <v>4</v>
      </c>
      <c r="AO57" s="35">
        <v>-20</v>
      </c>
      <c r="AP57" s="104">
        <f>SUM(X57:AO57)</f>
        <v>-16</v>
      </c>
      <c r="AQ57" s="35">
        <v>3</v>
      </c>
    </row>
    <row r="58" spans="1:43" ht="15.75">
      <c r="A58" s="45"/>
      <c r="B58" s="60">
        <v>43</v>
      </c>
      <c r="C58" s="61">
        <v>10008988648</v>
      </c>
      <c r="D58" s="148" t="s">
        <v>437</v>
      </c>
      <c r="E58" s="149" t="s">
        <v>436</v>
      </c>
      <c r="F58" s="149" t="s">
        <v>595</v>
      </c>
      <c r="G58" s="409" t="s">
        <v>434</v>
      </c>
      <c r="H58" s="43" t="s">
        <v>161</v>
      </c>
      <c r="I58" s="43"/>
      <c r="J58" s="43"/>
      <c r="K58" s="43"/>
      <c r="L58" s="45">
        <v>16</v>
      </c>
      <c r="M58" s="60">
        <v>26</v>
      </c>
      <c r="N58" s="61">
        <v>10008680672</v>
      </c>
      <c r="O58" s="148" t="s">
        <v>456</v>
      </c>
      <c r="P58" s="149" t="s">
        <v>597</v>
      </c>
      <c r="Q58" s="149" t="s">
        <v>598</v>
      </c>
      <c r="R58" s="409" t="s">
        <v>91</v>
      </c>
      <c r="S58" s="43" t="s">
        <v>161</v>
      </c>
      <c r="T58" s="43"/>
      <c r="U58" s="648">
        <f>AP58</f>
        <v>-17</v>
      </c>
      <c r="V58" s="43"/>
      <c r="AC58" s="35">
        <v>1</v>
      </c>
      <c r="AJ58" s="35">
        <v>2</v>
      </c>
      <c r="AO58" s="35">
        <v>-20</v>
      </c>
      <c r="AP58" s="104">
        <f>SUM(X58:AO58)</f>
        <v>-17</v>
      </c>
      <c r="AQ58" s="35">
        <v>9</v>
      </c>
    </row>
    <row r="59" spans="1:43" ht="15.75">
      <c r="A59" s="45"/>
      <c r="B59" s="60">
        <v>49</v>
      </c>
      <c r="C59" s="61">
        <v>10007499191</v>
      </c>
      <c r="D59" s="148" t="s">
        <v>433</v>
      </c>
      <c r="E59" s="149" t="s">
        <v>432</v>
      </c>
      <c r="F59" s="149" t="s">
        <v>216</v>
      </c>
      <c r="G59" s="409" t="s">
        <v>623</v>
      </c>
      <c r="H59" s="43" t="s">
        <v>161</v>
      </c>
      <c r="I59" s="43"/>
      <c r="J59" s="43"/>
      <c r="K59" s="43"/>
      <c r="L59" s="45">
        <v>17</v>
      </c>
      <c r="M59" s="60">
        <v>5</v>
      </c>
      <c r="N59" s="61">
        <v>10010605720</v>
      </c>
      <c r="O59" s="148" t="s">
        <v>469</v>
      </c>
      <c r="P59" s="149" t="s">
        <v>190</v>
      </c>
      <c r="Q59" s="149" t="s">
        <v>595</v>
      </c>
      <c r="R59" s="409" t="s">
        <v>59</v>
      </c>
      <c r="S59" s="43" t="s">
        <v>161</v>
      </c>
      <c r="T59" s="43"/>
      <c r="U59" s="648">
        <f>AP59</f>
        <v>-20</v>
      </c>
      <c r="V59" s="43"/>
      <c r="AO59" s="35">
        <v>-20</v>
      </c>
      <c r="AP59" s="104">
        <f>SUM(X59:AO59)</f>
        <v>-20</v>
      </c>
      <c r="AQ59" s="35">
        <v>12</v>
      </c>
    </row>
    <row r="60" spans="1:43" ht="15.75">
      <c r="A60" s="45"/>
      <c r="B60" s="60">
        <v>50</v>
      </c>
      <c r="C60" s="61">
        <v>10050004793</v>
      </c>
      <c r="D60" s="148" t="s">
        <v>431</v>
      </c>
      <c r="E60" s="149" t="s">
        <v>430</v>
      </c>
      <c r="F60" s="149" t="s">
        <v>216</v>
      </c>
      <c r="G60" s="409" t="s">
        <v>623</v>
      </c>
      <c r="H60" s="43" t="s">
        <v>161</v>
      </c>
      <c r="I60" s="43"/>
      <c r="J60" s="43"/>
      <c r="K60" s="43"/>
      <c r="L60" s="45">
        <v>18</v>
      </c>
      <c r="M60" s="60">
        <v>50</v>
      </c>
      <c r="N60" s="61">
        <v>10050004793</v>
      </c>
      <c r="O60" s="148" t="s">
        <v>431</v>
      </c>
      <c r="P60" s="149" t="s">
        <v>430</v>
      </c>
      <c r="Q60" s="149" t="s">
        <v>216</v>
      </c>
      <c r="R60" s="409" t="s">
        <v>623</v>
      </c>
      <c r="S60" s="43" t="s">
        <v>161</v>
      </c>
      <c r="T60" s="43"/>
      <c r="U60" s="648">
        <f>AP60</f>
        <v>-20</v>
      </c>
      <c r="V60" s="43"/>
      <c r="AO60" s="35">
        <v>-20</v>
      </c>
      <c r="AP60" s="104">
        <f>SUM(X60:AO60)</f>
        <v>-20</v>
      </c>
      <c r="AQ60" s="35">
        <v>17</v>
      </c>
    </row>
    <row r="61" spans="1:43" ht="15.75">
      <c r="A61" s="45"/>
      <c r="B61" s="60">
        <v>57</v>
      </c>
      <c r="C61" s="61">
        <v>10006499283</v>
      </c>
      <c r="D61" s="148" t="s">
        <v>602</v>
      </c>
      <c r="E61" s="149" t="s">
        <v>425</v>
      </c>
      <c r="F61" s="149" t="s">
        <v>595</v>
      </c>
      <c r="G61" s="409" t="s">
        <v>422</v>
      </c>
      <c r="H61" s="43" t="s">
        <v>161</v>
      </c>
      <c r="I61" s="43"/>
      <c r="J61" s="43"/>
      <c r="K61" s="43"/>
      <c r="L61" s="45">
        <v>19</v>
      </c>
      <c r="M61" s="60">
        <v>18</v>
      </c>
      <c r="N61" s="61">
        <v>10006066524</v>
      </c>
      <c r="O61" s="148" t="s">
        <v>461</v>
      </c>
      <c r="P61" s="149" t="s">
        <v>460</v>
      </c>
      <c r="Q61" s="149" t="s">
        <v>164</v>
      </c>
      <c r="R61" s="409" t="s">
        <v>605</v>
      </c>
      <c r="S61" s="43" t="s">
        <v>161</v>
      </c>
      <c r="T61" s="43"/>
      <c r="U61" s="648">
        <f>AP61</f>
        <v>-40</v>
      </c>
      <c r="V61" s="43"/>
      <c r="AO61" s="35">
        <v>-40</v>
      </c>
      <c r="AP61" s="104">
        <f>SUM(X61:AO61)</f>
        <v>-40</v>
      </c>
      <c r="AQ61" s="35">
        <v>6</v>
      </c>
    </row>
    <row r="62" spans="1:43" ht="15.75">
      <c r="A62" s="45"/>
      <c r="B62" s="60">
        <v>58</v>
      </c>
      <c r="C62" s="61">
        <v>10006187873</v>
      </c>
      <c r="D62" s="148" t="s">
        <v>664</v>
      </c>
      <c r="E62" s="149" t="s">
        <v>263</v>
      </c>
      <c r="F62" s="149" t="s">
        <v>595</v>
      </c>
      <c r="G62" s="409" t="s">
        <v>422</v>
      </c>
      <c r="H62" s="43" t="s">
        <v>161</v>
      </c>
      <c r="I62" s="43"/>
      <c r="J62" s="43"/>
      <c r="K62" s="43"/>
      <c r="L62" s="45">
        <v>20</v>
      </c>
      <c r="M62" s="60">
        <v>19</v>
      </c>
      <c r="N62" s="61">
        <v>10009825676</v>
      </c>
      <c r="O62" s="148" t="s">
        <v>458</v>
      </c>
      <c r="P62" s="149" t="s">
        <v>457</v>
      </c>
      <c r="Q62" s="149" t="s">
        <v>164</v>
      </c>
      <c r="R62" s="409" t="s">
        <v>605</v>
      </c>
      <c r="S62" s="43" t="s">
        <v>161</v>
      </c>
      <c r="T62" s="43"/>
      <c r="U62" s="648">
        <f>AP62</f>
        <v>-40</v>
      </c>
      <c r="V62" s="43"/>
      <c r="AO62" s="35">
        <v>-40</v>
      </c>
      <c r="AP62" s="104">
        <f>SUM(X62:AO62)</f>
        <v>-40</v>
      </c>
      <c r="AQ62" s="35">
        <v>14</v>
      </c>
    </row>
    <row r="63" spans="1:43" ht="15.75">
      <c r="A63" s="45"/>
      <c r="B63" s="60">
        <v>60</v>
      </c>
      <c r="C63" s="61">
        <v>10009726050</v>
      </c>
      <c r="D63" s="148" t="s">
        <v>420</v>
      </c>
      <c r="E63" s="149" t="s">
        <v>419</v>
      </c>
      <c r="F63" s="149" t="s">
        <v>594</v>
      </c>
      <c r="G63" s="409" t="s">
        <v>606</v>
      </c>
      <c r="H63" s="43" t="s">
        <v>161</v>
      </c>
      <c r="I63" s="43"/>
      <c r="J63" s="43"/>
      <c r="K63" s="43"/>
      <c r="L63" s="45">
        <v>21</v>
      </c>
      <c r="M63" s="60">
        <v>38</v>
      </c>
      <c r="N63" s="61">
        <v>10002279985</v>
      </c>
      <c r="O63" s="148" t="s">
        <v>444</v>
      </c>
      <c r="P63" s="149" t="s">
        <v>190</v>
      </c>
      <c r="Q63" s="149" t="s">
        <v>595</v>
      </c>
      <c r="R63" s="409" t="s">
        <v>434</v>
      </c>
      <c r="S63" s="43" t="s">
        <v>161</v>
      </c>
      <c r="T63" s="43"/>
      <c r="U63" s="648">
        <f>AP63</f>
        <v>-40</v>
      </c>
      <c r="V63" s="43"/>
      <c r="AO63" s="35">
        <v>-40</v>
      </c>
      <c r="AP63" s="104">
        <f>SUM(X63:AO63)</f>
        <v>-40</v>
      </c>
      <c r="AQ63" s="35">
        <v>16</v>
      </c>
    </row>
    <row r="64" spans="1:43" ht="15.75">
      <c r="A64" s="45"/>
      <c r="B64" s="60">
        <v>61</v>
      </c>
      <c r="C64" s="61">
        <v>10010807093</v>
      </c>
      <c r="D64" s="148" t="s">
        <v>417</v>
      </c>
      <c r="E64" s="149" t="s">
        <v>416</v>
      </c>
      <c r="F64" s="149" t="s">
        <v>594</v>
      </c>
      <c r="G64" s="409" t="s">
        <v>606</v>
      </c>
      <c r="H64" s="43" t="s">
        <v>161</v>
      </c>
      <c r="I64" s="43"/>
      <c r="J64" s="43"/>
      <c r="K64" s="43"/>
      <c r="L64" s="45">
        <v>22</v>
      </c>
      <c r="M64" s="60">
        <v>3</v>
      </c>
      <c r="N64" s="61">
        <v>10008993193</v>
      </c>
      <c r="O64" s="148" t="s">
        <v>473</v>
      </c>
      <c r="P64" s="149" t="s">
        <v>472</v>
      </c>
      <c r="Q64" s="149" t="s">
        <v>595</v>
      </c>
      <c r="R64" s="409" t="s">
        <v>59</v>
      </c>
      <c r="S64" s="43" t="s">
        <v>161</v>
      </c>
      <c r="T64" s="43"/>
      <c r="U64" s="648">
        <f>AP64</f>
        <v>-40</v>
      </c>
      <c r="V64" s="43"/>
      <c r="AO64" s="35">
        <v>-40</v>
      </c>
      <c r="AP64" s="104">
        <f>SUM(X64:AO64)</f>
        <v>-40</v>
      </c>
      <c r="AQ64" s="35">
        <v>18</v>
      </c>
    </row>
    <row r="65" spans="1:43" ht="15.75">
      <c r="A65" s="45"/>
      <c r="B65" s="60">
        <v>62</v>
      </c>
      <c r="C65" s="61">
        <v>10002931606</v>
      </c>
      <c r="D65" s="148" t="s">
        <v>413</v>
      </c>
      <c r="E65" s="149" t="s">
        <v>411</v>
      </c>
      <c r="F65" s="149" t="s">
        <v>603</v>
      </c>
      <c r="G65" s="409" t="s">
        <v>105</v>
      </c>
      <c r="H65" s="43" t="s">
        <v>161</v>
      </c>
      <c r="I65" s="43"/>
      <c r="J65" s="43"/>
      <c r="K65" s="43"/>
      <c r="L65" s="45">
        <v>23</v>
      </c>
      <c r="M65" s="60">
        <v>67</v>
      </c>
      <c r="N65" s="61">
        <v>10010636133</v>
      </c>
      <c r="O65" s="148" t="s">
        <v>405</v>
      </c>
      <c r="P65" s="149" t="s">
        <v>432</v>
      </c>
      <c r="Q65" s="149" t="s">
        <v>603</v>
      </c>
      <c r="R65" s="409" t="s">
        <v>105</v>
      </c>
      <c r="S65" s="43" t="s">
        <v>161</v>
      </c>
      <c r="T65" s="43"/>
      <c r="U65" s="648">
        <f>AP65</f>
        <v>-40</v>
      </c>
      <c r="V65" s="43"/>
      <c r="AO65" s="35">
        <v>-40</v>
      </c>
      <c r="AP65" s="104">
        <f>SUM(X65:AO65)</f>
        <v>-40</v>
      </c>
      <c r="AQ65" s="35">
        <v>19</v>
      </c>
    </row>
    <row r="66" spans="1:43" ht="15.75">
      <c r="A66" s="45"/>
      <c r="B66" s="60">
        <v>64</v>
      </c>
      <c r="C66" s="61">
        <v>10009486984</v>
      </c>
      <c r="D66" s="148" t="s">
        <v>410</v>
      </c>
      <c r="E66" s="149" t="s">
        <v>408</v>
      </c>
      <c r="F66" s="149" t="s">
        <v>603</v>
      </c>
      <c r="G66" s="409" t="s">
        <v>105</v>
      </c>
      <c r="H66" s="43" t="s">
        <v>161</v>
      </c>
      <c r="I66" s="43"/>
      <c r="J66" s="43"/>
      <c r="K66" s="43"/>
      <c r="L66" s="45">
        <v>24</v>
      </c>
      <c r="M66" s="60">
        <v>1</v>
      </c>
      <c r="N66" s="61">
        <v>10005364585</v>
      </c>
      <c r="O66" s="148" t="s">
        <v>477</v>
      </c>
      <c r="P66" s="149" t="s">
        <v>476</v>
      </c>
      <c r="Q66" s="149" t="s">
        <v>594</v>
      </c>
      <c r="R66" s="409" t="s">
        <v>59</v>
      </c>
      <c r="S66" s="43" t="s">
        <v>161</v>
      </c>
      <c r="T66" s="43"/>
      <c r="U66" s="648">
        <f>AP66</f>
        <v>-40</v>
      </c>
      <c r="V66" s="461"/>
      <c r="AO66" s="35">
        <v>-40</v>
      </c>
      <c r="AP66" s="104">
        <f>SUM(X66:AO66)</f>
        <v>-40</v>
      </c>
      <c r="AQ66" s="35">
        <v>22</v>
      </c>
    </row>
    <row r="67" spans="1:43" ht="15.75">
      <c r="A67" s="45"/>
      <c r="B67" s="60">
        <v>67</v>
      </c>
      <c r="C67" s="61">
        <v>10010636133</v>
      </c>
      <c r="D67" s="148" t="s">
        <v>405</v>
      </c>
      <c r="E67" s="149" t="s">
        <v>432</v>
      </c>
      <c r="F67" s="149" t="s">
        <v>603</v>
      </c>
      <c r="G67" s="409" t="s">
        <v>105</v>
      </c>
      <c r="H67" s="43" t="s">
        <v>161</v>
      </c>
      <c r="I67" s="43"/>
      <c r="J67" s="43"/>
      <c r="K67" s="43"/>
      <c r="L67" s="45">
        <v>25</v>
      </c>
      <c r="M67" s="60">
        <v>58</v>
      </c>
      <c r="N67" s="61">
        <v>10006187873</v>
      </c>
      <c r="O67" s="148" t="s">
        <v>664</v>
      </c>
      <c r="P67" s="149" t="s">
        <v>263</v>
      </c>
      <c r="Q67" s="149" t="s">
        <v>595</v>
      </c>
      <c r="R67" s="409" t="s">
        <v>422</v>
      </c>
      <c r="S67" s="43" t="s">
        <v>161</v>
      </c>
      <c r="T67" s="43"/>
      <c r="U67" s="648">
        <f>AP67</f>
        <v>-40</v>
      </c>
      <c r="V67" s="43"/>
      <c r="AO67" s="35">
        <v>-40</v>
      </c>
      <c r="AP67" s="104">
        <f>SUM(X67:AO67)</f>
        <v>-40</v>
      </c>
      <c r="AQ67" s="35">
        <v>27</v>
      </c>
    </row>
    <row r="68" spans="1:43" ht="15.75">
      <c r="A68" s="45"/>
      <c r="B68" s="60">
        <v>81</v>
      </c>
      <c r="C68" s="61">
        <v>10008881948</v>
      </c>
      <c r="D68" s="148" t="s">
        <v>608</v>
      </c>
      <c r="E68" s="149" t="s">
        <v>653</v>
      </c>
      <c r="F68" s="149" t="s">
        <v>220</v>
      </c>
      <c r="G68" s="409" t="s">
        <v>234</v>
      </c>
      <c r="H68" s="43" t="s">
        <v>161</v>
      </c>
      <c r="I68" s="43"/>
      <c r="J68" s="43"/>
      <c r="K68" s="43"/>
      <c r="L68" s="45">
        <v>26</v>
      </c>
      <c r="M68" s="60">
        <v>4</v>
      </c>
      <c r="N68" s="61">
        <v>10010747883</v>
      </c>
      <c r="O68" s="148" t="s">
        <v>471</v>
      </c>
      <c r="P68" s="149" t="s">
        <v>470</v>
      </c>
      <c r="Q68" s="149" t="s">
        <v>595</v>
      </c>
      <c r="R68" s="409" t="s">
        <v>59</v>
      </c>
      <c r="S68" s="43" t="s">
        <v>161</v>
      </c>
      <c r="T68" s="43"/>
      <c r="U68" s="648">
        <f>AP68</f>
        <v>-80</v>
      </c>
      <c r="V68" s="43"/>
      <c r="AO68" s="35">
        <v>-80</v>
      </c>
      <c r="AP68" s="104">
        <f>SUM(X68:AO68)</f>
        <v>-80</v>
      </c>
      <c r="AQ68" s="35">
        <v>11</v>
      </c>
    </row>
    <row r="69" spans="1:43" ht="15">
      <c r="A69" s="40"/>
      <c r="B69" s="42" t="s">
        <v>41</v>
      </c>
      <c r="C69" s="40"/>
      <c r="D69" s="435">
        <v>26</v>
      </c>
      <c r="E69" s="41"/>
      <c r="F69" s="41"/>
      <c r="G69" s="40"/>
      <c r="H69" s="62" t="s">
        <v>25</v>
      </c>
      <c r="I69" s="571"/>
      <c r="J69" s="571"/>
      <c r="K69" s="47"/>
      <c r="L69" s="40"/>
      <c r="M69" s="42" t="s">
        <v>41</v>
      </c>
      <c r="N69" s="40"/>
      <c r="O69" s="435">
        <v>26</v>
      </c>
      <c r="P69" s="41"/>
      <c r="Q69" s="41"/>
      <c r="R69" s="458"/>
      <c r="S69" s="62" t="s">
        <v>25</v>
      </c>
      <c r="T69" s="571"/>
      <c r="U69" s="571"/>
      <c r="V69" s="47"/>
    </row>
  </sheetData>
  <sortState ref="M29:V36">
    <sortCondition ref="M29"/>
  </sortState>
  <mergeCells count="16">
    <mergeCell ref="A41:K41"/>
    <mergeCell ref="L41:V41"/>
    <mergeCell ref="I69:J69"/>
    <mergeCell ref="T69:U69"/>
    <mergeCell ref="I6:J6"/>
    <mergeCell ref="I7:J7"/>
    <mergeCell ref="A9:K9"/>
    <mergeCell ref="L9:V9"/>
    <mergeCell ref="I38:J38"/>
    <mergeCell ref="T38:U38"/>
    <mergeCell ref="A1:K1"/>
    <mergeCell ref="L1:V1"/>
    <mergeCell ref="B2:J2"/>
    <mergeCell ref="M2:U2"/>
    <mergeCell ref="A4:K4"/>
    <mergeCell ref="L4:V4"/>
  </mergeCells>
  <printOptions horizontalCentered="1"/>
  <pageMargins left="0.27559055118110237" right="0.23622047244094491" top="0.78740157480314965" bottom="0.27559055118110237" header="0.23622047244094491" footer="0.23622047244094491"/>
  <pageSetup paperSize="9" scale="67" orientation="portrait" r:id="rId1"/>
  <headerFooter alignWithMargins="0"/>
  <colBreaks count="1" manualBreakCount="1">
    <brk id="11" max="70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17">
    <tabColor rgb="FF92D050"/>
  </sheetPr>
  <dimension ref="A1:V67"/>
  <sheetViews>
    <sheetView view="pageBreakPreview" zoomScale="70" zoomScaleNormal="70" zoomScaleSheetLayoutView="70" workbookViewId="0">
      <selection activeCell="V42" sqref="V42"/>
    </sheetView>
  </sheetViews>
  <sheetFormatPr defaultRowHeight="12.75"/>
  <cols>
    <col min="1" max="1" width="4.85546875" style="36" customWidth="1"/>
    <col min="2" max="2" width="6.28515625" style="36" customWidth="1"/>
    <col min="3" max="3" width="15.42578125" style="38" customWidth="1"/>
    <col min="4" max="4" width="21.85546875" style="36" customWidth="1"/>
    <col min="5" max="5" width="13.85546875" style="36" customWidth="1"/>
    <col min="6" max="6" width="5.85546875" style="36" customWidth="1"/>
    <col min="7" max="7" width="21.85546875" style="36" bestFit="1" customWidth="1"/>
    <col min="8" max="8" width="8.28515625" style="36" bestFit="1" customWidth="1"/>
    <col min="9" max="9" width="9.85546875" style="36" customWidth="1"/>
    <col min="10" max="10" width="15.42578125" style="36" customWidth="1"/>
    <col min="11" max="11" width="14.5703125" style="36" customWidth="1"/>
    <col min="12" max="12" width="4.85546875" style="36" customWidth="1"/>
    <col min="13" max="13" width="6.28515625" style="36" customWidth="1"/>
    <col min="14" max="14" width="15.42578125" style="38" customWidth="1"/>
    <col min="15" max="15" width="21.85546875" style="36" customWidth="1"/>
    <col min="16" max="16" width="13.85546875" style="36" customWidth="1"/>
    <col min="17" max="17" width="5.85546875" style="36" customWidth="1"/>
    <col min="18" max="18" width="21.85546875" style="36" bestFit="1" customWidth="1"/>
    <col min="19" max="19" width="8.28515625" style="36" bestFit="1" customWidth="1"/>
    <col min="20" max="20" width="9.85546875" style="36" customWidth="1"/>
    <col min="21" max="21" width="15.42578125" style="36" customWidth="1"/>
    <col min="22" max="22" width="14.5703125" style="36" customWidth="1"/>
    <col min="23" max="16384" width="9.140625" style="35"/>
  </cols>
  <sheetData>
    <row r="1" spans="1:22" ht="48.7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 t="s">
        <v>49</v>
      </c>
      <c r="M1" s="487"/>
      <c r="N1" s="487"/>
      <c r="O1" s="487"/>
      <c r="P1" s="487"/>
      <c r="Q1" s="487"/>
      <c r="R1" s="487"/>
      <c r="S1" s="487"/>
      <c r="T1" s="487"/>
      <c r="U1" s="487"/>
      <c r="V1" s="487"/>
    </row>
    <row r="2" spans="1:22" s="49" customFormat="1" ht="26.25" customHeight="1">
      <c r="A2" s="58"/>
      <c r="B2" s="488" t="str">
        <f>CTR!B3</f>
        <v>Memorial Otmar Malecek 2017   -   International track cycling race UCI Class I.</v>
      </c>
      <c r="C2" s="488"/>
      <c r="D2" s="488"/>
      <c r="E2" s="488"/>
      <c r="F2" s="488"/>
      <c r="G2" s="488"/>
      <c r="H2" s="488"/>
      <c r="I2" s="488"/>
      <c r="J2" s="488"/>
      <c r="K2" s="57" t="str">
        <f>CONCATENATE("Com.no.: 25/",((CTR!$B$1)))</f>
        <v>Com.no.: 25/46</v>
      </c>
      <c r="L2" s="58"/>
      <c r="M2" s="488" t="str">
        <f>CTR!B3</f>
        <v>Memorial Otmar Malecek 2017   -   International track cycling race UCI Class I.</v>
      </c>
      <c r="N2" s="488"/>
      <c r="O2" s="488"/>
      <c r="P2" s="488"/>
      <c r="Q2" s="488"/>
      <c r="R2" s="488"/>
      <c r="S2" s="488"/>
      <c r="T2" s="488"/>
      <c r="U2" s="488"/>
      <c r="V2" s="57" t="str">
        <f>CONCATENATE("Com.no.: 26/",((CTR!$B$1)))</f>
        <v>Com.no.: 26/46</v>
      </c>
    </row>
    <row r="3" spans="1:22" ht="18.75" customHeight="1">
      <c r="A3" s="56" t="str">
        <f>CTR!B2</f>
        <v>Datum / Date: 24.-25. 08. 2017</v>
      </c>
      <c r="K3" s="55" t="s">
        <v>50</v>
      </c>
      <c r="L3" s="56" t="str">
        <f>CTR!B2</f>
        <v>Datum / Date: 24.-25. 08. 2017</v>
      </c>
      <c r="V3" s="55" t="s">
        <v>50</v>
      </c>
    </row>
    <row r="4" spans="1:22" ht="21">
      <c r="A4" s="489" t="s">
        <v>53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 t="s">
        <v>47</v>
      </c>
      <c r="M4" s="489"/>
      <c r="N4" s="489"/>
      <c r="O4" s="489"/>
      <c r="P4" s="489"/>
      <c r="Q4" s="489"/>
      <c r="R4" s="489"/>
      <c r="S4" s="489"/>
      <c r="T4" s="489"/>
      <c r="U4" s="489"/>
      <c r="V4" s="489"/>
    </row>
    <row r="5" spans="1:22" ht="5.25" customHeight="1"/>
    <row r="6" spans="1:22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61"/>
      <c r="J6" s="561"/>
      <c r="K6" s="54"/>
      <c r="L6" s="53" t="s">
        <v>46</v>
      </c>
      <c r="M6" s="53" t="s">
        <v>45</v>
      </c>
      <c r="N6" s="53" t="s">
        <v>127</v>
      </c>
      <c r="O6" s="53" t="s">
        <v>135</v>
      </c>
      <c r="P6" s="53" t="s">
        <v>137</v>
      </c>
      <c r="Q6" s="53" t="s">
        <v>133</v>
      </c>
      <c r="R6" s="53" t="s">
        <v>44</v>
      </c>
      <c r="S6" s="53"/>
      <c r="T6" s="143"/>
      <c r="U6" s="54" t="s">
        <v>73</v>
      </c>
      <c r="V6" s="54" t="s">
        <v>73</v>
      </c>
    </row>
    <row r="7" spans="1:22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72"/>
      <c r="J7" s="572"/>
      <c r="K7" s="52"/>
      <c r="L7" s="51" t="s">
        <v>43</v>
      </c>
      <c r="M7" s="51" t="s">
        <v>42</v>
      </c>
      <c r="N7" s="51" t="s">
        <v>127</v>
      </c>
      <c r="O7" s="51" t="s">
        <v>136</v>
      </c>
      <c r="P7" s="51" t="s">
        <v>138</v>
      </c>
      <c r="Q7" s="51" t="s">
        <v>133</v>
      </c>
      <c r="R7" s="51" t="s">
        <v>26</v>
      </c>
      <c r="S7" s="51"/>
      <c r="T7" s="460"/>
      <c r="U7" s="52" t="s">
        <v>642</v>
      </c>
      <c r="V7" s="52" t="s">
        <v>642</v>
      </c>
    </row>
    <row r="8" spans="1:22" ht="7.5" customHeight="1" thickBot="1"/>
    <row r="9" spans="1:22" ht="18.75">
      <c r="A9" s="564" t="s">
        <v>104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 t="s">
        <v>104</v>
      </c>
      <c r="M9" s="564"/>
      <c r="N9" s="564"/>
      <c r="O9" s="564"/>
      <c r="P9" s="564"/>
      <c r="Q9" s="564"/>
      <c r="R9" s="564"/>
      <c r="S9" s="564"/>
      <c r="T9" s="564"/>
      <c r="U9" s="564"/>
      <c r="V9" s="564"/>
    </row>
    <row r="10" spans="1:22" ht="15">
      <c r="A10" s="50"/>
      <c r="B10" s="46"/>
      <c r="C10" s="46"/>
      <c r="D10" s="46"/>
      <c r="E10" s="160"/>
      <c r="F10" s="160"/>
      <c r="G10" s="160"/>
      <c r="H10" s="160"/>
      <c r="I10" s="160"/>
      <c r="J10" s="160"/>
      <c r="K10" s="161"/>
      <c r="L10" s="50"/>
      <c r="M10" s="46"/>
      <c r="N10" s="46"/>
      <c r="O10" s="46"/>
      <c r="P10" s="160"/>
      <c r="Q10" s="160"/>
      <c r="R10" s="160"/>
      <c r="S10" s="160"/>
      <c r="T10" s="160"/>
      <c r="U10" s="160"/>
      <c r="V10" s="161"/>
    </row>
    <row r="11" spans="1:22" ht="15" customHeight="1">
      <c r="A11" s="45"/>
      <c r="B11" s="60">
        <v>4</v>
      </c>
      <c r="C11" s="61">
        <v>10047368619</v>
      </c>
      <c r="D11" s="148" t="s">
        <v>392</v>
      </c>
      <c r="E11" s="149" t="s">
        <v>370</v>
      </c>
      <c r="F11" s="149" t="s">
        <v>134</v>
      </c>
      <c r="G11" s="409" t="s">
        <v>59</v>
      </c>
      <c r="H11" s="43" t="s">
        <v>372</v>
      </c>
      <c r="I11" s="43" t="s">
        <v>387</v>
      </c>
      <c r="J11" s="43"/>
      <c r="K11" s="43"/>
      <c r="L11" s="45">
        <v>1</v>
      </c>
      <c r="M11" s="60">
        <v>52</v>
      </c>
      <c r="N11" s="61">
        <v>10002523701</v>
      </c>
      <c r="O11" s="148" t="s">
        <v>341</v>
      </c>
      <c r="P11" s="149" t="s">
        <v>340</v>
      </c>
      <c r="Q11" s="149" t="s">
        <v>216</v>
      </c>
      <c r="R11" s="409" t="s">
        <v>623</v>
      </c>
      <c r="S11" s="43" t="s">
        <v>372</v>
      </c>
      <c r="T11" s="43" t="s">
        <v>327</v>
      </c>
      <c r="U11" s="451"/>
      <c r="V11" s="451">
        <v>0.54791666666666672</v>
      </c>
    </row>
    <row r="12" spans="1:22" ht="15" customHeight="1">
      <c r="A12" s="45"/>
      <c r="B12" s="60">
        <v>5</v>
      </c>
      <c r="C12" s="61">
        <v>10015286372</v>
      </c>
      <c r="D12" s="148" t="s">
        <v>391</v>
      </c>
      <c r="E12" s="149" t="s">
        <v>390</v>
      </c>
      <c r="F12" s="149" t="s">
        <v>134</v>
      </c>
      <c r="G12" s="409" t="s">
        <v>59</v>
      </c>
      <c r="H12" s="43" t="s">
        <v>372</v>
      </c>
      <c r="I12" s="43" t="s">
        <v>387</v>
      </c>
      <c r="J12" s="43"/>
      <c r="K12" s="43"/>
      <c r="L12" s="45">
        <v>2</v>
      </c>
      <c r="M12" s="60">
        <v>12</v>
      </c>
      <c r="N12" s="61">
        <v>10005510994</v>
      </c>
      <c r="O12" s="148" t="s">
        <v>371</v>
      </c>
      <c r="P12" s="149" t="s">
        <v>370</v>
      </c>
      <c r="Q12" s="149" t="s">
        <v>156</v>
      </c>
      <c r="R12" s="409" t="s">
        <v>233</v>
      </c>
      <c r="S12" s="43" t="s">
        <v>372</v>
      </c>
      <c r="T12" s="43" t="s">
        <v>92</v>
      </c>
      <c r="U12" s="43"/>
      <c r="V12" s="43"/>
    </row>
    <row r="13" spans="1:22" ht="15" customHeight="1">
      <c r="A13" s="45"/>
      <c r="B13" s="60">
        <v>6</v>
      </c>
      <c r="C13" s="61">
        <v>10004631732</v>
      </c>
      <c r="D13" s="148" t="s">
        <v>386</v>
      </c>
      <c r="E13" s="149" t="s">
        <v>385</v>
      </c>
      <c r="F13" s="149" t="s">
        <v>617</v>
      </c>
      <c r="G13" s="409" t="s">
        <v>622</v>
      </c>
      <c r="H13" s="43" t="s">
        <v>372</v>
      </c>
      <c r="I13" s="43" t="s">
        <v>92</v>
      </c>
      <c r="J13" s="43"/>
      <c r="K13" s="43"/>
      <c r="L13" s="45">
        <v>3</v>
      </c>
      <c r="M13" s="60">
        <v>22</v>
      </c>
      <c r="N13" s="61">
        <v>10004623244</v>
      </c>
      <c r="O13" s="148" t="s">
        <v>362</v>
      </c>
      <c r="P13" s="149" t="s">
        <v>361</v>
      </c>
      <c r="Q13" s="149" t="s">
        <v>221</v>
      </c>
      <c r="R13" s="409" t="s">
        <v>169</v>
      </c>
      <c r="S13" s="43" t="s">
        <v>372</v>
      </c>
      <c r="T13" s="43" t="s">
        <v>92</v>
      </c>
      <c r="U13" s="43"/>
      <c r="V13" s="43"/>
    </row>
    <row r="14" spans="1:22" ht="15" customHeight="1">
      <c r="A14" s="45"/>
      <c r="B14" s="60">
        <v>7</v>
      </c>
      <c r="C14" s="61">
        <v>10009487085</v>
      </c>
      <c r="D14" s="148" t="s">
        <v>384</v>
      </c>
      <c r="E14" s="149" t="s">
        <v>383</v>
      </c>
      <c r="F14" s="149" t="s">
        <v>617</v>
      </c>
      <c r="G14" s="409" t="s">
        <v>622</v>
      </c>
      <c r="H14" s="43" t="s">
        <v>372</v>
      </c>
      <c r="I14" s="43" t="s">
        <v>92</v>
      </c>
      <c r="J14" s="43"/>
      <c r="K14" s="43"/>
      <c r="L14" s="45">
        <v>4</v>
      </c>
      <c r="M14" s="60">
        <v>53</v>
      </c>
      <c r="N14" s="61">
        <v>10008696234</v>
      </c>
      <c r="O14" s="148" t="s">
        <v>339</v>
      </c>
      <c r="P14" s="149" t="s">
        <v>338</v>
      </c>
      <c r="Q14" s="149" t="s">
        <v>216</v>
      </c>
      <c r="R14" s="409" t="s">
        <v>623</v>
      </c>
      <c r="S14" s="43" t="s">
        <v>372</v>
      </c>
      <c r="T14" s="43" t="s">
        <v>327</v>
      </c>
      <c r="U14" s="43"/>
      <c r="V14" s="43"/>
    </row>
    <row r="15" spans="1:22" ht="15" customHeight="1">
      <c r="A15" s="45"/>
      <c r="B15" s="60">
        <v>8</v>
      </c>
      <c r="C15" s="61">
        <v>10008690271</v>
      </c>
      <c r="D15" s="148" t="s">
        <v>380</v>
      </c>
      <c r="E15" s="149" t="s">
        <v>379</v>
      </c>
      <c r="F15" s="149" t="s">
        <v>188</v>
      </c>
      <c r="G15" s="409" t="s">
        <v>606</v>
      </c>
      <c r="H15" s="43" t="s">
        <v>372</v>
      </c>
      <c r="I15" s="43" t="s">
        <v>327</v>
      </c>
      <c r="J15" s="43"/>
      <c r="K15" s="43"/>
      <c r="L15" s="45">
        <v>5</v>
      </c>
      <c r="M15" s="60">
        <v>8</v>
      </c>
      <c r="N15" s="61">
        <v>10008690271</v>
      </c>
      <c r="O15" s="148" t="s">
        <v>380</v>
      </c>
      <c r="P15" s="149" t="s">
        <v>379</v>
      </c>
      <c r="Q15" s="149" t="s">
        <v>188</v>
      </c>
      <c r="R15" s="409" t="s">
        <v>606</v>
      </c>
      <c r="S15" s="43" t="s">
        <v>372</v>
      </c>
      <c r="T15" s="43" t="s">
        <v>327</v>
      </c>
      <c r="U15" s="43"/>
      <c r="V15" s="43"/>
    </row>
    <row r="16" spans="1:22" ht="15" customHeight="1">
      <c r="A16" s="45"/>
      <c r="B16" s="60">
        <v>9</v>
      </c>
      <c r="C16" s="61">
        <v>10010945725</v>
      </c>
      <c r="D16" s="148" t="s">
        <v>378</v>
      </c>
      <c r="E16" s="149" t="s">
        <v>377</v>
      </c>
      <c r="F16" s="149" t="s">
        <v>188</v>
      </c>
      <c r="G16" s="409" t="s">
        <v>606</v>
      </c>
      <c r="H16" s="43" t="s">
        <v>372</v>
      </c>
      <c r="I16" s="43" t="s">
        <v>327</v>
      </c>
      <c r="J16" s="43"/>
      <c r="K16" s="43"/>
      <c r="L16" s="45">
        <v>6</v>
      </c>
      <c r="M16" s="60">
        <v>7</v>
      </c>
      <c r="N16" s="61">
        <v>10009487085</v>
      </c>
      <c r="O16" s="148" t="s">
        <v>384</v>
      </c>
      <c r="P16" s="149" t="s">
        <v>383</v>
      </c>
      <c r="Q16" s="149" t="s">
        <v>617</v>
      </c>
      <c r="R16" s="409" t="s">
        <v>622</v>
      </c>
      <c r="S16" s="43" t="s">
        <v>372</v>
      </c>
      <c r="T16" s="43" t="s">
        <v>92</v>
      </c>
      <c r="U16" s="43"/>
      <c r="V16" s="43"/>
    </row>
    <row r="17" spans="1:22" ht="15" customHeight="1">
      <c r="A17" s="45"/>
      <c r="B17" s="60">
        <v>10</v>
      </c>
      <c r="C17" s="61">
        <v>10010201148</v>
      </c>
      <c r="D17" s="148" t="s">
        <v>376</v>
      </c>
      <c r="E17" s="149" t="s">
        <v>375</v>
      </c>
      <c r="F17" s="149" t="s">
        <v>188</v>
      </c>
      <c r="G17" s="409" t="s">
        <v>606</v>
      </c>
      <c r="H17" s="43" t="s">
        <v>372</v>
      </c>
      <c r="I17" s="43" t="s">
        <v>327</v>
      </c>
      <c r="J17" s="43"/>
      <c r="K17" s="43"/>
      <c r="L17" s="45">
        <v>7</v>
      </c>
      <c r="M17" s="60">
        <v>6</v>
      </c>
      <c r="N17" s="61">
        <v>10004631732</v>
      </c>
      <c r="O17" s="148" t="s">
        <v>386</v>
      </c>
      <c r="P17" s="149" t="s">
        <v>385</v>
      </c>
      <c r="Q17" s="149" t="s">
        <v>617</v>
      </c>
      <c r="R17" s="409" t="s">
        <v>622</v>
      </c>
      <c r="S17" s="43" t="s">
        <v>372</v>
      </c>
      <c r="T17" s="43" t="s">
        <v>92</v>
      </c>
      <c r="U17" s="43"/>
      <c r="V17" s="43"/>
    </row>
    <row r="18" spans="1:22" ht="15" customHeight="1">
      <c r="A18" s="45"/>
      <c r="B18" s="60">
        <v>11</v>
      </c>
      <c r="C18" s="61">
        <v>10010700700</v>
      </c>
      <c r="D18" s="148" t="s">
        <v>374</v>
      </c>
      <c r="E18" s="149" t="s">
        <v>373</v>
      </c>
      <c r="F18" s="149" t="s">
        <v>188</v>
      </c>
      <c r="G18" s="409" t="s">
        <v>606</v>
      </c>
      <c r="H18" s="43" t="s">
        <v>372</v>
      </c>
      <c r="I18" s="43" t="s">
        <v>327</v>
      </c>
      <c r="J18" s="43"/>
      <c r="K18" s="43"/>
      <c r="L18" s="45">
        <v>8</v>
      </c>
      <c r="M18" s="60">
        <v>9</v>
      </c>
      <c r="N18" s="61">
        <v>10010945725</v>
      </c>
      <c r="O18" s="148" t="s">
        <v>378</v>
      </c>
      <c r="P18" s="149" t="s">
        <v>377</v>
      </c>
      <c r="Q18" s="149" t="s">
        <v>188</v>
      </c>
      <c r="R18" s="409" t="s">
        <v>606</v>
      </c>
      <c r="S18" s="43" t="s">
        <v>372</v>
      </c>
      <c r="T18" s="43" t="s">
        <v>327</v>
      </c>
      <c r="U18" s="43"/>
      <c r="V18" s="43"/>
    </row>
    <row r="19" spans="1:22" ht="15" customHeight="1">
      <c r="A19" s="45"/>
      <c r="B19" s="60">
        <v>12</v>
      </c>
      <c r="C19" s="61">
        <v>10005510994</v>
      </c>
      <c r="D19" s="148" t="s">
        <v>371</v>
      </c>
      <c r="E19" s="149" t="s">
        <v>370</v>
      </c>
      <c r="F19" s="149" t="s">
        <v>156</v>
      </c>
      <c r="G19" s="409" t="s">
        <v>233</v>
      </c>
      <c r="H19" s="43" t="s">
        <v>372</v>
      </c>
      <c r="I19" s="43" t="s">
        <v>92</v>
      </c>
      <c r="J19" s="43"/>
      <c r="K19" s="43"/>
      <c r="L19" s="45">
        <v>9</v>
      </c>
      <c r="M19" s="60">
        <v>76</v>
      </c>
      <c r="N19" s="61">
        <v>10010167503</v>
      </c>
      <c r="O19" s="148" t="s">
        <v>331</v>
      </c>
      <c r="P19" s="149" t="s">
        <v>330</v>
      </c>
      <c r="Q19" s="149" t="s">
        <v>134</v>
      </c>
      <c r="R19" s="409" t="s">
        <v>214</v>
      </c>
      <c r="S19" s="43" t="s">
        <v>372</v>
      </c>
      <c r="T19" s="43" t="s">
        <v>327</v>
      </c>
      <c r="U19" s="43"/>
      <c r="V19" s="43"/>
    </row>
    <row r="20" spans="1:22" ht="15" customHeight="1">
      <c r="A20" s="45"/>
      <c r="B20" s="60">
        <v>13</v>
      </c>
      <c r="C20" s="61">
        <v>10009073827</v>
      </c>
      <c r="D20" s="148" t="s">
        <v>368</v>
      </c>
      <c r="E20" s="149" t="s">
        <v>367</v>
      </c>
      <c r="F20" s="149" t="s">
        <v>156</v>
      </c>
      <c r="G20" s="409" t="s">
        <v>233</v>
      </c>
      <c r="H20" s="43" t="s">
        <v>372</v>
      </c>
      <c r="I20" s="43" t="s">
        <v>92</v>
      </c>
      <c r="J20" s="43"/>
      <c r="K20" s="43"/>
      <c r="L20" s="45">
        <v>10</v>
      </c>
      <c r="M20" s="60">
        <v>13</v>
      </c>
      <c r="N20" s="61">
        <v>10009073827</v>
      </c>
      <c r="O20" s="148" t="s">
        <v>368</v>
      </c>
      <c r="P20" s="149" t="s">
        <v>367</v>
      </c>
      <c r="Q20" s="149" t="s">
        <v>156</v>
      </c>
      <c r="R20" s="409" t="s">
        <v>233</v>
      </c>
      <c r="S20" s="43" t="s">
        <v>372</v>
      </c>
      <c r="T20" s="43" t="s">
        <v>92</v>
      </c>
      <c r="U20" s="43"/>
      <c r="V20" s="43"/>
    </row>
    <row r="21" spans="1:22" ht="15" customHeight="1">
      <c r="A21" s="45"/>
      <c r="B21" s="60">
        <v>21</v>
      </c>
      <c r="C21" s="61">
        <v>10004739341</v>
      </c>
      <c r="D21" s="148" t="s">
        <v>366</v>
      </c>
      <c r="E21" s="149" t="s">
        <v>365</v>
      </c>
      <c r="F21" s="149" t="s">
        <v>618</v>
      </c>
      <c r="G21" s="409" t="s">
        <v>619</v>
      </c>
      <c r="H21" s="43" t="s">
        <v>372</v>
      </c>
      <c r="I21" s="43" t="s">
        <v>92</v>
      </c>
      <c r="J21" s="43"/>
      <c r="K21" s="43"/>
      <c r="L21" s="45">
        <v>11</v>
      </c>
      <c r="M21" s="60">
        <v>36</v>
      </c>
      <c r="N21" s="61">
        <v>10006065716</v>
      </c>
      <c r="O21" s="148" t="s">
        <v>358</v>
      </c>
      <c r="P21" s="149" t="s">
        <v>357</v>
      </c>
      <c r="Q21" s="149" t="s">
        <v>558</v>
      </c>
      <c r="R21" s="409" t="s">
        <v>620</v>
      </c>
      <c r="S21" s="43" t="s">
        <v>372</v>
      </c>
      <c r="T21" s="43" t="s">
        <v>92</v>
      </c>
      <c r="U21" s="43"/>
      <c r="V21" s="43"/>
    </row>
    <row r="22" spans="1:22" ht="15" customHeight="1">
      <c r="A22" s="45"/>
      <c r="B22" s="60">
        <v>22</v>
      </c>
      <c r="C22" s="61">
        <v>10004623244</v>
      </c>
      <c r="D22" s="148" t="s">
        <v>362</v>
      </c>
      <c r="E22" s="149" t="s">
        <v>361</v>
      </c>
      <c r="F22" s="149" t="s">
        <v>221</v>
      </c>
      <c r="G22" s="409" t="s">
        <v>169</v>
      </c>
      <c r="H22" s="43" t="s">
        <v>372</v>
      </c>
      <c r="I22" s="43" t="s">
        <v>92</v>
      </c>
      <c r="J22" s="43"/>
      <c r="K22" s="43"/>
      <c r="L22" s="45">
        <v>12</v>
      </c>
      <c r="M22" s="60">
        <v>80</v>
      </c>
      <c r="N22" s="61">
        <v>10009084739</v>
      </c>
      <c r="O22" s="148" t="s">
        <v>315</v>
      </c>
      <c r="P22" s="149" t="s">
        <v>314</v>
      </c>
      <c r="Q22" s="149" t="s">
        <v>231</v>
      </c>
      <c r="R22" s="409" t="s">
        <v>644</v>
      </c>
      <c r="S22" s="43" t="s">
        <v>372</v>
      </c>
      <c r="T22" s="43" t="s">
        <v>92</v>
      </c>
      <c r="U22" s="43"/>
      <c r="V22" s="43"/>
    </row>
    <row r="23" spans="1:22" ht="15" customHeight="1">
      <c r="A23" s="45"/>
      <c r="B23" s="60">
        <v>23</v>
      </c>
      <c r="C23" s="61">
        <v>10007272253</v>
      </c>
      <c r="D23" s="148" t="s">
        <v>321</v>
      </c>
      <c r="E23" s="149" t="s">
        <v>320</v>
      </c>
      <c r="F23" s="149" t="s">
        <v>221</v>
      </c>
      <c r="G23" s="409" t="s">
        <v>169</v>
      </c>
      <c r="H23" s="43" t="s">
        <v>372</v>
      </c>
      <c r="I23" s="43" t="s">
        <v>92</v>
      </c>
      <c r="J23" s="43"/>
      <c r="K23" s="43"/>
      <c r="L23" s="45">
        <v>13</v>
      </c>
      <c r="M23" s="60">
        <v>10</v>
      </c>
      <c r="N23" s="61">
        <v>10010201148</v>
      </c>
      <c r="O23" s="148" t="s">
        <v>376</v>
      </c>
      <c r="P23" s="149" t="s">
        <v>375</v>
      </c>
      <c r="Q23" s="149" t="s">
        <v>188</v>
      </c>
      <c r="R23" s="409" t="s">
        <v>606</v>
      </c>
      <c r="S23" s="43" t="s">
        <v>372</v>
      </c>
      <c r="T23" s="43" t="s">
        <v>327</v>
      </c>
      <c r="U23" s="43"/>
      <c r="V23" s="43"/>
    </row>
    <row r="24" spans="1:22" ht="15" customHeight="1">
      <c r="A24" s="45"/>
      <c r="B24" s="60">
        <v>30</v>
      </c>
      <c r="C24" s="61">
        <v>10010713228</v>
      </c>
      <c r="D24" s="148" t="s">
        <v>360</v>
      </c>
      <c r="E24" s="149" t="s">
        <v>359</v>
      </c>
      <c r="F24" s="149" t="s">
        <v>215</v>
      </c>
      <c r="G24" s="409" t="s">
        <v>91</v>
      </c>
      <c r="H24" s="43" t="s">
        <v>372</v>
      </c>
      <c r="I24" s="43" t="s">
        <v>92</v>
      </c>
      <c r="J24" s="43"/>
      <c r="K24" s="43"/>
      <c r="L24" s="45">
        <v>14</v>
      </c>
      <c r="M24" s="60">
        <v>77</v>
      </c>
      <c r="N24" s="61">
        <v>10008670770</v>
      </c>
      <c r="O24" s="148" t="s">
        <v>326</v>
      </c>
      <c r="P24" s="149" t="s">
        <v>325</v>
      </c>
      <c r="Q24" s="149" t="s">
        <v>621</v>
      </c>
      <c r="R24" s="409" t="s">
        <v>105</v>
      </c>
      <c r="S24" s="43" t="s">
        <v>372</v>
      </c>
      <c r="T24" s="43" t="s">
        <v>92</v>
      </c>
      <c r="U24" s="43"/>
      <c r="V24" s="43"/>
    </row>
    <row r="25" spans="1:22" ht="15" customHeight="1">
      <c r="A25" s="45"/>
      <c r="B25" s="60">
        <v>36</v>
      </c>
      <c r="C25" s="61">
        <v>10006065716</v>
      </c>
      <c r="D25" s="148" t="s">
        <v>358</v>
      </c>
      <c r="E25" s="149" t="s">
        <v>357</v>
      </c>
      <c r="F25" s="149" t="s">
        <v>558</v>
      </c>
      <c r="G25" s="409" t="s">
        <v>620</v>
      </c>
      <c r="H25" s="43" t="s">
        <v>372</v>
      </c>
      <c r="I25" s="43" t="s">
        <v>92</v>
      </c>
      <c r="J25" s="43"/>
      <c r="K25" s="43"/>
      <c r="L25" s="45">
        <v>15</v>
      </c>
      <c r="M25" s="60">
        <v>21</v>
      </c>
      <c r="N25" s="61">
        <v>10004739341</v>
      </c>
      <c r="O25" s="148" t="s">
        <v>366</v>
      </c>
      <c r="P25" s="149" t="s">
        <v>365</v>
      </c>
      <c r="Q25" s="149" t="s">
        <v>618</v>
      </c>
      <c r="R25" s="409" t="s">
        <v>619</v>
      </c>
      <c r="S25" s="43" t="s">
        <v>372</v>
      </c>
      <c r="T25" s="43" t="s">
        <v>92</v>
      </c>
      <c r="U25" s="43"/>
      <c r="V25" s="43"/>
    </row>
    <row r="26" spans="1:22" ht="15" customHeight="1">
      <c r="A26" s="45"/>
      <c r="B26" s="60">
        <v>44</v>
      </c>
      <c r="C26" s="61">
        <v>10010181849</v>
      </c>
      <c r="D26" s="148" t="s">
        <v>354</v>
      </c>
      <c r="E26" s="149" t="s">
        <v>353</v>
      </c>
      <c r="F26" s="149" t="s">
        <v>134</v>
      </c>
      <c r="G26" s="409" t="s">
        <v>434</v>
      </c>
      <c r="H26" s="43" t="s">
        <v>372</v>
      </c>
      <c r="I26" s="43" t="s">
        <v>92</v>
      </c>
      <c r="J26" s="43"/>
      <c r="K26" s="43"/>
      <c r="L26" s="45">
        <v>16</v>
      </c>
      <c r="M26" s="60">
        <v>47</v>
      </c>
      <c r="N26" s="61">
        <v>10010777791</v>
      </c>
      <c r="O26" s="148" t="s">
        <v>348</v>
      </c>
      <c r="P26" s="149" t="s">
        <v>347</v>
      </c>
      <c r="Q26" s="149" t="s">
        <v>134</v>
      </c>
      <c r="R26" s="409" t="s">
        <v>434</v>
      </c>
      <c r="S26" s="43" t="s">
        <v>372</v>
      </c>
      <c r="T26" s="43" t="s">
        <v>92</v>
      </c>
      <c r="U26" s="43"/>
      <c r="V26" s="43"/>
    </row>
    <row r="27" spans="1:22" ht="15" customHeight="1">
      <c r="A27" s="45"/>
      <c r="B27" s="60">
        <v>45</v>
      </c>
      <c r="C27" s="61">
        <v>10004738937</v>
      </c>
      <c r="D27" s="148" t="s">
        <v>352</v>
      </c>
      <c r="E27" s="149" t="s">
        <v>351</v>
      </c>
      <c r="F27" s="149" t="s">
        <v>134</v>
      </c>
      <c r="G27" s="409" t="s">
        <v>434</v>
      </c>
      <c r="H27" s="43" t="s">
        <v>372</v>
      </c>
      <c r="I27" s="43" t="s">
        <v>92</v>
      </c>
      <c r="J27" s="43"/>
      <c r="K27" s="43"/>
      <c r="L27" s="45">
        <v>17</v>
      </c>
      <c r="M27" s="60">
        <v>23</v>
      </c>
      <c r="N27" s="61">
        <v>10007272253</v>
      </c>
      <c r="O27" s="148" t="s">
        <v>321</v>
      </c>
      <c r="P27" s="149" t="s">
        <v>320</v>
      </c>
      <c r="Q27" s="149" t="s">
        <v>221</v>
      </c>
      <c r="R27" s="409" t="s">
        <v>169</v>
      </c>
      <c r="S27" s="43" t="s">
        <v>372</v>
      </c>
      <c r="T27" s="43" t="s">
        <v>92</v>
      </c>
      <c r="U27" s="43"/>
      <c r="V27" s="43"/>
    </row>
    <row r="28" spans="1:22" ht="15" customHeight="1">
      <c r="A28" s="45"/>
      <c r="B28" s="60">
        <v>46</v>
      </c>
      <c r="C28" s="61">
        <v>10006602246</v>
      </c>
      <c r="D28" s="148" t="s">
        <v>350</v>
      </c>
      <c r="E28" s="149" t="s">
        <v>349</v>
      </c>
      <c r="F28" s="149" t="s">
        <v>134</v>
      </c>
      <c r="G28" s="409" t="s">
        <v>434</v>
      </c>
      <c r="H28" s="43" t="s">
        <v>372</v>
      </c>
      <c r="I28" s="43" t="s">
        <v>92</v>
      </c>
      <c r="J28" s="43"/>
      <c r="K28" s="43"/>
      <c r="L28" s="45">
        <v>18</v>
      </c>
      <c r="M28" s="60">
        <v>30</v>
      </c>
      <c r="N28" s="61">
        <v>10010713228</v>
      </c>
      <c r="O28" s="148" t="s">
        <v>360</v>
      </c>
      <c r="P28" s="149" t="s">
        <v>359</v>
      </c>
      <c r="Q28" s="149" t="s">
        <v>215</v>
      </c>
      <c r="R28" s="409" t="s">
        <v>91</v>
      </c>
      <c r="S28" s="43" t="s">
        <v>372</v>
      </c>
      <c r="T28" s="43" t="s">
        <v>92</v>
      </c>
      <c r="U28" s="43"/>
      <c r="V28" s="43"/>
    </row>
    <row r="29" spans="1:22" ht="15" customHeight="1">
      <c r="A29" s="45"/>
      <c r="B29" s="60">
        <v>47</v>
      </c>
      <c r="C29" s="61">
        <v>10010777791</v>
      </c>
      <c r="D29" s="148" t="s">
        <v>348</v>
      </c>
      <c r="E29" s="149" t="s">
        <v>347</v>
      </c>
      <c r="F29" s="149" t="s">
        <v>134</v>
      </c>
      <c r="G29" s="409" t="s">
        <v>434</v>
      </c>
      <c r="H29" s="43" t="s">
        <v>372</v>
      </c>
      <c r="I29" s="43" t="s">
        <v>92</v>
      </c>
      <c r="J29" s="43"/>
      <c r="K29" s="43"/>
      <c r="L29" s="45">
        <v>19</v>
      </c>
      <c r="M29" s="60">
        <v>55</v>
      </c>
      <c r="N29" s="61">
        <v>10008688857</v>
      </c>
      <c r="O29" s="148" t="s">
        <v>335</v>
      </c>
      <c r="P29" s="149" t="s">
        <v>334</v>
      </c>
      <c r="Q29" s="149" t="s">
        <v>216</v>
      </c>
      <c r="R29" s="409" t="s">
        <v>623</v>
      </c>
      <c r="S29" s="43" t="s">
        <v>372</v>
      </c>
      <c r="T29" s="43" t="s">
        <v>92</v>
      </c>
      <c r="U29" s="43"/>
      <c r="V29" s="43"/>
    </row>
    <row r="30" spans="1:22" ht="15" customHeight="1">
      <c r="A30" s="45"/>
      <c r="B30" s="60">
        <v>52</v>
      </c>
      <c r="C30" s="61">
        <v>10002523701</v>
      </c>
      <c r="D30" s="148" t="s">
        <v>341</v>
      </c>
      <c r="E30" s="149" t="s">
        <v>340</v>
      </c>
      <c r="F30" s="149" t="s">
        <v>216</v>
      </c>
      <c r="G30" s="409" t="s">
        <v>623</v>
      </c>
      <c r="H30" s="43" t="s">
        <v>372</v>
      </c>
      <c r="I30" s="43" t="s">
        <v>327</v>
      </c>
      <c r="J30" s="43"/>
      <c r="K30" s="43"/>
      <c r="L30" s="45">
        <v>20</v>
      </c>
      <c r="M30" s="60">
        <v>11</v>
      </c>
      <c r="N30" s="61">
        <v>10010700700</v>
      </c>
      <c r="O30" s="148" t="s">
        <v>374</v>
      </c>
      <c r="P30" s="149" t="s">
        <v>373</v>
      </c>
      <c r="Q30" s="149" t="s">
        <v>188</v>
      </c>
      <c r="R30" s="409" t="s">
        <v>606</v>
      </c>
      <c r="S30" s="43" t="s">
        <v>372</v>
      </c>
      <c r="T30" s="43" t="s">
        <v>327</v>
      </c>
      <c r="U30" s="43"/>
      <c r="V30" s="43"/>
    </row>
    <row r="31" spans="1:22" ht="15" customHeight="1">
      <c r="A31" s="45"/>
      <c r="B31" s="60">
        <v>53</v>
      </c>
      <c r="C31" s="61">
        <v>10008696234</v>
      </c>
      <c r="D31" s="148" t="s">
        <v>339</v>
      </c>
      <c r="E31" s="149" t="s">
        <v>338</v>
      </c>
      <c r="F31" s="149" t="s">
        <v>216</v>
      </c>
      <c r="G31" s="409" t="s">
        <v>623</v>
      </c>
      <c r="H31" s="43" t="s">
        <v>372</v>
      </c>
      <c r="I31" s="43" t="s">
        <v>327</v>
      </c>
      <c r="J31" s="43"/>
      <c r="K31" s="43"/>
      <c r="L31" s="45">
        <v>21</v>
      </c>
      <c r="M31" s="60">
        <v>75</v>
      </c>
      <c r="N31" s="61">
        <v>10010167402</v>
      </c>
      <c r="O31" s="148" t="s">
        <v>331</v>
      </c>
      <c r="P31" s="149" t="s">
        <v>332</v>
      </c>
      <c r="Q31" s="149" t="s">
        <v>134</v>
      </c>
      <c r="R31" s="409" t="s">
        <v>214</v>
      </c>
      <c r="S31" s="43" t="s">
        <v>372</v>
      </c>
      <c r="T31" s="43" t="s">
        <v>327</v>
      </c>
      <c r="U31" s="43"/>
      <c r="V31" s="43"/>
    </row>
    <row r="32" spans="1:22" ht="15" customHeight="1">
      <c r="A32" s="45"/>
      <c r="B32" s="60">
        <v>55</v>
      </c>
      <c r="C32" s="61">
        <v>10008688857</v>
      </c>
      <c r="D32" s="148" t="s">
        <v>335</v>
      </c>
      <c r="E32" s="149" t="s">
        <v>334</v>
      </c>
      <c r="F32" s="149" t="s">
        <v>216</v>
      </c>
      <c r="G32" s="409" t="s">
        <v>623</v>
      </c>
      <c r="H32" s="43" t="s">
        <v>372</v>
      </c>
      <c r="I32" s="43" t="s">
        <v>92</v>
      </c>
      <c r="J32" s="43"/>
      <c r="K32" s="43"/>
      <c r="L32" s="45">
        <v>22</v>
      </c>
      <c r="M32" s="60">
        <v>46</v>
      </c>
      <c r="N32" s="61">
        <v>10006602246</v>
      </c>
      <c r="O32" s="148" t="s">
        <v>350</v>
      </c>
      <c r="P32" s="149" t="s">
        <v>349</v>
      </c>
      <c r="Q32" s="149" t="s">
        <v>134</v>
      </c>
      <c r="R32" s="409" t="s">
        <v>434</v>
      </c>
      <c r="S32" s="43" t="s">
        <v>372</v>
      </c>
      <c r="T32" s="43" t="s">
        <v>92</v>
      </c>
      <c r="U32" s="43"/>
      <c r="V32" s="43"/>
    </row>
    <row r="33" spans="1:22" ht="15" customHeight="1">
      <c r="A33" s="45"/>
      <c r="B33" s="60">
        <v>75</v>
      </c>
      <c r="C33" s="61">
        <v>10010167402</v>
      </c>
      <c r="D33" s="148" t="s">
        <v>331</v>
      </c>
      <c r="E33" s="149" t="s">
        <v>332</v>
      </c>
      <c r="F33" s="149" t="s">
        <v>134</v>
      </c>
      <c r="G33" s="409" t="s">
        <v>214</v>
      </c>
      <c r="H33" s="43" t="s">
        <v>372</v>
      </c>
      <c r="I33" s="43" t="s">
        <v>327</v>
      </c>
      <c r="J33" s="43"/>
      <c r="K33" s="43"/>
      <c r="L33" s="45">
        <v>23</v>
      </c>
      <c r="M33" s="60">
        <v>4</v>
      </c>
      <c r="N33" s="61">
        <v>10047368619</v>
      </c>
      <c r="O33" s="148" t="s">
        <v>392</v>
      </c>
      <c r="P33" s="149" t="s">
        <v>370</v>
      </c>
      <c r="Q33" s="149" t="s">
        <v>134</v>
      </c>
      <c r="R33" s="409" t="s">
        <v>59</v>
      </c>
      <c r="S33" s="43" t="s">
        <v>372</v>
      </c>
      <c r="T33" s="43" t="s">
        <v>387</v>
      </c>
      <c r="U33" s="43"/>
      <c r="V33" s="43"/>
    </row>
    <row r="34" spans="1:22" ht="15" customHeight="1">
      <c r="A34" s="45"/>
      <c r="B34" s="60">
        <v>76</v>
      </c>
      <c r="C34" s="61">
        <v>10010167503</v>
      </c>
      <c r="D34" s="148" t="s">
        <v>331</v>
      </c>
      <c r="E34" s="149" t="s">
        <v>330</v>
      </c>
      <c r="F34" s="149" t="s">
        <v>134</v>
      </c>
      <c r="G34" s="409" t="s">
        <v>214</v>
      </c>
      <c r="H34" s="43" t="s">
        <v>372</v>
      </c>
      <c r="I34" s="43" t="s">
        <v>327</v>
      </c>
      <c r="J34" s="43"/>
      <c r="K34" s="43"/>
      <c r="L34" s="45">
        <v>24</v>
      </c>
      <c r="M34" s="60">
        <v>45</v>
      </c>
      <c r="N34" s="61">
        <v>10004738937</v>
      </c>
      <c r="O34" s="148" t="s">
        <v>352</v>
      </c>
      <c r="P34" s="149" t="s">
        <v>351</v>
      </c>
      <c r="Q34" s="149" t="s">
        <v>134</v>
      </c>
      <c r="R34" s="409" t="s">
        <v>434</v>
      </c>
      <c r="S34" s="43" t="s">
        <v>372</v>
      </c>
      <c r="T34" s="43" t="s">
        <v>92</v>
      </c>
      <c r="U34" s="43"/>
      <c r="V34" s="43"/>
    </row>
    <row r="35" spans="1:22" ht="15" customHeight="1">
      <c r="A35" s="45"/>
      <c r="B35" s="60">
        <v>77</v>
      </c>
      <c r="C35" s="61">
        <v>10008670770</v>
      </c>
      <c r="D35" s="148" t="s">
        <v>326</v>
      </c>
      <c r="E35" s="149" t="s">
        <v>325</v>
      </c>
      <c r="F35" s="149" t="s">
        <v>621</v>
      </c>
      <c r="G35" s="409" t="s">
        <v>105</v>
      </c>
      <c r="H35" s="43" t="s">
        <v>372</v>
      </c>
      <c r="I35" s="43" t="s">
        <v>92</v>
      </c>
      <c r="J35" s="43"/>
      <c r="K35" s="43"/>
      <c r="L35" s="45">
        <v>25</v>
      </c>
      <c r="M35" s="60">
        <v>5</v>
      </c>
      <c r="N35" s="61">
        <v>10015286372</v>
      </c>
      <c r="O35" s="148" t="s">
        <v>391</v>
      </c>
      <c r="P35" s="149" t="s">
        <v>390</v>
      </c>
      <c r="Q35" s="149" t="s">
        <v>134</v>
      </c>
      <c r="R35" s="409" t="s">
        <v>59</v>
      </c>
      <c r="S35" s="43" t="s">
        <v>372</v>
      </c>
      <c r="T35" s="43" t="s">
        <v>387</v>
      </c>
      <c r="U35" s="43"/>
      <c r="V35" s="43" t="s">
        <v>607</v>
      </c>
    </row>
    <row r="36" spans="1:22" ht="15" customHeight="1">
      <c r="A36" s="45"/>
      <c r="B36" s="60">
        <v>80</v>
      </c>
      <c r="C36" s="61">
        <v>10009084739</v>
      </c>
      <c r="D36" s="148" t="s">
        <v>315</v>
      </c>
      <c r="E36" s="149" t="s">
        <v>314</v>
      </c>
      <c r="F36" s="149" t="s">
        <v>231</v>
      </c>
      <c r="G36" s="409" t="s">
        <v>644</v>
      </c>
      <c r="H36" s="43" t="s">
        <v>372</v>
      </c>
      <c r="I36" s="43" t="s">
        <v>92</v>
      </c>
      <c r="J36" s="43"/>
      <c r="K36" s="43"/>
      <c r="L36" s="45">
        <v>26</v>
      </c>
      <c r="M36" s="60">
        <v>44</v>
      </c>
      <c r="N36" s="61">
        <v>10010181849</v>
      </c>
      <c r="O36" s="148" t="s">
        <v>354</v>
      </c>
      <c r="P36" s="149" t="s">
        <v>353</v>
      </c>
      <c r="Q36" s="149" t="s">
        <v>134</v>
      </c>
      <c r="R36" s="409" t="s">
        <v>434</v>
      </c>
      <c r="S36" s="43" t="s">
        <v>372</v>
      </c>
      <c r="T36" s="43" t="s">
        <v>92</v>
      </c>
      <c r="U36" s="43"/>
      <c r="V36" s="43" t="s">
        <v>607</v>
      </c>
    </row>
    <row r="37" spans="1:22" ht="15.75" customHeight="1">
      <c r="A37" s="40"/>
      <c r="B37" s="42" t="s">
        <v>41</v>
      </c>
      <c r="C37" s="40"/>
      <c r="D37" s="435">
        <v>26</v>
      </c>
      <c r="E37" s="41"/>
      <c r="F37" s="41"/>
      <c r="G37" s="40"/>
      <c r="H37" s="62" t="s">
        <v>25</v>
      </c>
      <c r="I37" s="571"/>
      <c r="J37" s="571"/>
      <c r="K37" s="47"/>
      <c r="L37" s="40"/>
      <c r="M37" s="42" t="s">
        <v>41</v>
      </c>
      <c r="N37" s="40"/>
      <c r="O37" s="435">
        <v>26</v>
      </c>
      <c r="P37" s="41"/>
      <c r="Q37" s="41"/>
      <c r="R37" s="40"/>
      <c r="S37" s="62" t="s">
        <v>25</v>
      </c>
      <c r="T37" s="571"/>
      <c r="U37" s="571"/>
      <c r="V37" s="47"/>
    </row>
    <row r="39" spans="1:22" ht="13.5" thickBot="1">
      <c r="K39" s="35"/>
      <c r="V39" s="35"/>
    </row>
    <row r="40" spans="1:22" ht="18.75">
      <c r="A40" s="564" t="s">
        <v>628</v>
      </c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564" t="s">
        <v>628</v>
      </c>
      <c r="M40" s="564"/>
      <c r="N40" s="564"/>
      <c r="O40" s="564"/>
      <c r="P40" s="564"/>
      <c r="Q40" s="564"/>
      <c r="R40" s="564"/>
      <c r="S40" s="564"/>
      <c r="T40" s="564"/>
      <c r="U40" s="564"/>
      <c r="V40" s="564"/>
    </row>
    <row r="41" spans="1:22" ht="15">
      <c r="A41" s="50"/>
      <c r="B41" s="46"/>
      <c r="C41" s="46"/>
      <c r="D41" s="46"/>
      <c r="E41" s="160"/>
      <c r="F41" s="160"/>
      <c r="G41" s="160"/>
      <c r="H41" s="160"/>
      <c r="I41" s="160"/>
      <c r="J41" s="160"/>
      <c r="K41" s="161"/>
      <c r="L41" s="50"/>
      <c r="M41" s="46"/>
      <c r="N41" s="46"/>
      <c r="O41" s="46"/>
      <c r="P41" s="160"/>
      <c r="Q41" s="160"/>
      <c r="R41" s="160"/>
      <c r="S41" s="160"/>
      <c r="T41" s="160"/>
      <c r="U41" s="160"/>
      <c r="V41" s="161"/>
    </row>
    <row r="42" spans="1:22" ht="15.75">
      <c r="A42" s="45"/>
      <c r="B42" s="60">
        <v>4</v>
      </c>
      <c r="C42" s="61">
        <v>10047368619</v>
      </c>
      <c r="D42" s="148" t="s">
        <v>392</v>
      </c>
      <c r="E42" s="149" t="s">
        <v>370</v>
      </c>
      <c r="F42" s="149" t="s">
        <v>134</v>
      </c>
      <c r="G42" s="409" t="s">
        <v>59</v>
      </c>
      <c r="H42" s="43" t="s">
        <v>372</v>
      </c>
      <c r="I42" s="43" t="s">
        <v>387</v>
      </c>
      <c r="J42" s="43"/>
      <c r="K42" s="43"/>
      <c r="L42" s="45">
        <v>1</v>
      </c>
      <c r="M42" s="60">
        <v>6</v>
      </c>
      <c r="N42" s="61">
        <v>10004631732</v>
      </c>
      <c r="O42" s="148" t="s">
        <v>386</v>
      </c>
      <c r="P42" s="149" t="s">
        <v>385</v>
      </c>
      <c r="Q42" s="149" t="s">
        <v>617</v>
      </c>
      <c r="R42" s="409" t="s">
        <v>622</v>
      </c>
      <c r="S42" s="43" t="s">
        <v>372</v>
      </c>
      <c r="T42" s="43" t="s">
        <v>92</v>
      </c>
      <c r="U42" s="459">
        <v>95</v>
      </c>
      <c r="V42" s="461">
        <v>1.2805555555555557</v>
      </c>
    </row>
    <row r="43" spans="1:22" ht="15.75">
      <c r="A43" s="45"/>
      <c r="B43" s="60">
        <v>5</v>
      </c>
      <c r="C43" s="61">
        <v>10015286372</v>
      </c>
      <c r="D43" s="148" t="s">
        <v>391</v>
      </c>
      <c r="E43" s="149" t="s">
        <v>390</v>
      </c>
      <c r="F43" s="149" t="s">
        <v>134</v>
      </c>
      <c r="G43" s="409" t="s">
        <v>59</v>
      </c>
      <c r="H43" s="43" t="s">
        <v>372</v>
      </c>
      <c r="I43" s="43" t="s">
        <v>387</v>
      </c>
      <c r="J43" s="43"/>
      <c r="K43" s="43"/>
      <c r="L43" s="45">
        <v>2</v>
      </c>
      <c r="M43" s="60">
        <v>53</v>
      </c>
      <c r="N43" s="61">
        <v>10008696234</v>
      </c>
      <c r="O43" s="148" t="s">
        <v>339</v>
      </c>
      <c r="P43" s="149" t="s">
        <v>338</v>
      </c>
      <c r="Q43" s="149" t="s">
        <v>216</v>
      </c>
      <c r="R43" s="409" t="s">
        <v>623</v>
      </c>
      <c r="S43" s="43" t="s">
        <v>372</v>
      </c>
      <c r="T43" s="43" t="s">
        <v>327</v>
      </c>
      <c r="U43" s="459">
        <v>84</v>
      </c>
      <c r="V43" s="43"/>
    </row>
    <row r="44" spans="1:22" ht="15.75">
      <c r="A44" s="45"/>
      <c r="B44" s="60">
        <v>6</v>
      </c>
      <c r="C44" s="61">
        <v>10004631732</v>
      </c>
      <c r="D44" s="148" t="s">
        <v>386</v>
      </c>
      <c r="E44" s="149" t="s">
        <v>385</v>
      </c>
      <c r="F44" s="149" t="s">
        <v>617</v>
      </c>
      <c r="G44" s="409" t="s">
        <v>622</v>
      </c>
      <c r="H44" s="43" t="s">
        <v>372</v>
      </c>
      <c r="I44" s="43" t="s">
        <v>92</v>
      </c>
      <c r="J44" s="43"/>
      <c r="K44" s="43"/>
      <c r="L44" s="45">
        <v>3</v>
      </c>
      <c r="M44" s="60">
        <v>45</v>
      </c>
      <c r="N44" s="61">
        <v>10004738937</v>
      </c>
      <c r="O44" s="148" t="s">
        <v>352</v>
      </c>
      <c r="P44" s="149" t="s">
        <v>351</v>
      </c>
      <c r="Q44" s="149" t="s">
        <v>134</v>
      </c>
      <c r="R44" s="409" t="s">
        <v>434</v>
      </c>
      <c r="S44" s="43" t="s">
        <v>372</v>
      </c>
      <c r="T44" s="43" t="s">
        <v>92</v>
      </c>
      <c r="U44" s="459">
        <v>69</v>
      </c>
      <c r="V44" s="43"/>
    </row>
    <row r="45" spans="1:22" ht="15.75">
      <c r="A45" s="45"/>
      <c r="B45" s="60">
        <v>7</v>
      </c>
      <c r="C45" s="61">
        <v>10009487085</v>
      </c>
      <c r="D45" s="148" t="s">
        <v>384</v>
      </c>
      <c r="E45" s="149" t="s">
        <v>383</v>
      </c>
      <c r="F45" s="149" t="s">
        <v>617</v>
      </c>
      <c r="G45" s="409" t="s">
        <v>622</v>
      </c>
      <c r="H45" s="43" t="s">
        <v>372</v>
      </c>
      <c r="I45" s="43" t="s">
        <v>92</v>
      </c>
      <c r="J45" s="43"/>
      <c r="K45" s="43"/>
      <c r="L45" s="45">
        <v>4</v>
      </c>
      <c r="M45" s="60">
        <v>12</v>
      </c>
      <c r="N45" s="61">
        <v>10005510994</v>
      </c>
      <c r="O45" s="148" t="s">
        <v>371</v>
      </c>
      <c r="P45" s="149" t="s">
        <v>370</v>
      </c>
      <c r="Q45" s="149" t="s">
        <v>156</v>
      </c>
      <c r="R45" s="409" t="s">
        <v>233</v>
      </c>
      <c r="S45" s="43" t="s">
        <v>372</v>
      </c>
      <c r="T45" s="43" t="s">
        <v>92</v>
      </c>
      <c r="U45" s="459">
        <v>65</v>
      </c>
      <c r="V45" s="43"/>
    </row>
    <row r="46" spans="1:22" ht="15.75">
      <c r="A46" s="45"/>
      <c r="B46" s="60">
        <v>8</v>
      </c>
      <c r="C46" s="61">
        <v>10008690271</v>
      </c>
      <c r="D46" s="148" t="s">
        <v>380</v>
      </c>
      <c r="E46" s="149" t="s">
        <v>379</v>
      </c>
      <c r="F46" s="149" t="s">
        <v>188</v>
      </c>
      <c r="G46" s="409" t="s">
        <v>606</v>
      </c>
      <c r="H46" s="43" t="s">
        <v>372</v>
      </c>
      <c r="I46" s="43" t="s">
        <v>327</v>
      </c>
      <c r="J46" s="43"/>
      <c r="K46" s="43"/>
      <c r="L46" s="45">
        <v>5</v>
      </c>
      <c r="M46" s="60">
        <v>9</v>
      </c>
      <c r="N46" s="61">
        <v>10010945725</v>
      </c>
      <c r="O46" s="148" t="s">
        <v>378</v>
      </c>
      <c r="P46" s="149" t="s">
        <v>377</v>
      </c>
      <c r="Q46" s="149" t="s">
        <v>188</v>
      </c>
      <c r="R46" s="409" t="s">
        <v>606</v>
      </c>
      <c r="S46" s="43" t="s">
        <v>372</v>
      </c>
      <c r="T46" s="43" t="s">
        <v>327</v>
      </c>
      <c r="U46" s="459">
        <v>53</v>
      </c>
      <c r="V46" s="43"/>
    </row>
    <row r="47" spans="1:22" ht="15.75">
      <c r="A47" s="45"/>
      <c r="B47" s="60">
        <v>9</v>
      </c>
      <c r="C47" s="61">
        <v>10010945725</v>
      </c>
      <c r="D47" s="148" t="s">
        <v>378</v>
      </c>
      <c r="E47" s="149" t="s">
        <v>377</v>
      </c>
      <c r="F47" s="149" t="s">
        <v>188</v>
      </c>
      <c r="G47" s="409" t="s">
        <v>606</v>
      </c>
      <c r="H47" s="43" t="s">
        <v>372</v>
      </c>
      <c r="I47" s="43" t="s">
        <v>327</v>
      </c>
      <c r="J47" s="43"/>
      <c r="K47" s="43"/>
      <c r="L47" s="45">
        <v>6</v>
      </c>
      <c r="M47" s="60">
        <v>8</v>
      </c>
      <c r="N47" s="61">
        <v>10008690271</v>
      </c>
      <c r="O47" s="148" t="s">
        <v>380</v>
      </c>
      <c r="P47" s="149" t="s">
        <v>379</v>
      </c>
      <c r="Q47" s="149" t="s">
        <v>188</v>
      </c>
      <c r="R47" s="409" t="s">
        <v>606</v>
      </c>
      <c r="S47" s="43" t="s">
        <v>372</v>
      </c>
      <c r="T47" s="43" t="s">
        <v>327</v>
      </c>
      <c r="U47" s="459">
        <v>46</v>
      </c>
      <c r="V47" s="43"/>
    </row>
    <row r="48" spans="1:22" ht="15.75">
      <c r="A48" s="45"/>
      <c r="B48" s="60">
        <v>10</v>
      </c>
      <c r="C48" s="61">
        <v>10010201148</v>
      </c>
      <c r="D48" s="148" t="s">
        <v>376</v>
      </c>
      <c r="E48" s="149" t="s">
        <v>375</v>
      </c>
      <c r="F48" s="149" t="s">
        <v>188</v>
      </c>
      <c r="G48" s="409" t="s">
        <v>606</v>
      </c>
      <c r="H48" s="43" t="s">
        <v>372</v>
      </c>
      <c r="I48" s="43" t="s">
        <v>327</v>
      </c>
      <c r="J48" s="43"/>
      <c r="K48" s="43"/>
      <c r="L48" s="45">
        <v>7</v>
      </c>
      <c r="M48" s="60">
        <v>7</v>
      </c>
      <c r="N48" s="61">
        <v>10009487085</v>
      </c>
      <c r="O48" s="148" t="s">
        <v>384</v>
      </c>
      <c r="P48" s="149" t="s">
        <v>383</v>
      </c>
      <c r="Q48" s="149" t="s">
        <v>617</v>
      </c>
      <c r="R48" s="409" t="s">
        <v>622</v>
      </c>
      <c r="S48" s="43" t="s">
        <v>372</v>
      </c>
      <c r="T48" s="43" t="s">
        <v>92</v>
      </c>
      <c r="U48" s="459">
        <v>33</v>
      </c>
      <c r="V48" s="43"/>
    </row>
    <row r="49" spans="1:22" ht="15.75">
      <c r="A49" s="45"/>
      <c r="B49" s="60">
        <v>11</v>
      </c>
      <c r="C49" s="61">
        <v>10010700700</v>
      </c>
      <c r="D49" s="148" t="s">
        <v>374</v>
      </c>
      <c r="E49" s="149" t="s">
        <v>373</v>
      </c>
      <c r="F49" s="149" t="s">
        <v>188</v>
      </c>
      <c r="G49" s="409" t="s">
        <v>606</v>
      </c>
      <c r="H49" s="43" t="s">
        <v>372</v>
      </c>
      <c r="I49" s="43" t="s">
        <v>327</v>
      </c>
      <c r="J49" s="43"/>
      <c r="K49" s="43"/>
      <c r="L49" s="45">
        <v>8</v>
      </c>
      <c r="M49" s="60">
        <v>10</v>
      </c>
      <c r="N49" s="61">
        <v>10010201148</v>
      </c>
      <c r="O49" s="148" t="s">
        <v>376</v>
      </c>
      <c r="P49" s="149" t="s">
        <v>375</v>
      </c>
      <c r="Q49" s="149" t="s">
        <v>188</v>
      </c>
      <c r="R49" s="409" t="s">
        <v>606</v>
      </c>
      <c r="S49" s="43" t="s">
        <v>372</v>
      </c>
      <c r="T49" s="43" t="s">
        <v>327</v>
      </c>
      <c r="U49" s="459">
        <v>30</v>
      </c>
      <c r="V49" s="43"/>
    </row>
    <row r="50" spans="1:22" ht="15.75">
      <c r="A50" s="45"/>
      <c r="B50" s="60">
        <v>12</v>
      </c>
      <c r="C50" s="61">
        <v>10005510994</v>
      </c>
      <c r="D50" s="148" t="s">
        <v>371</v>
      </c>
      <c r="E50" s="149" t="s">
        <v>370</v>
      </c>
      <c r="F50" s="149" t="s">
        <v>156</v>
      </c>
      <c r="G50" s="409" t="s">
        <v>233</v>
      </c>
      <c r="H50" s="43" t="s">
        <v>372</v>
      </c>
      <c r="I50" s="43" t="s">
        <v>92</v>
      </c>
      <c r="J50" s="43"/>
      <c r="K50" s="43"/>
      <c r="L50" s="45">
        <v>9</v>
      </c>
      <c r="M50" s="60">
        <v>47</v>
      </c>
      <c r="N50" s="61">
        <v>10010777791</v>
      </c>
      <c r="O50" s="148" t="s">
        <v>348</v>
      </c>
      <c r="P50" s="149" t="s">
        <v>347</v>
      </c>
      <c r="Q50" s="149" t="s">
        <v>134</v>
      </c>
      <c r="R50" s="409" t="s">
        <v>434</v>
      </c>
      <c r="S50" s="43" t="s">
        <v>372</v>
      </c>
      <c r="T50" s="43" t="s">
        <v>92</v>
      </c>
      <c r="U50" s="459">
        <v>23</v>
      </c>
      <c r="V50" s="43"/>
    </row>
    <row r="51" spans="1:22" ht="15.75">
      <c r="A51" s="45"/>
      <c r="B51" s="60">
        <v>13</v>
      </c>
      <c r="C51" s="61">
        <v>10009073827</v>
      </c>
      <c r="D51" s="148" t="s">
        <v>368</v>
      </c>
      <c r="E51" s="149" t="s">
        <v>367</v>
      </c>
      <c r="F51" s="149" t="s">
        <v>156</v>
      </c>
      <c r="G51" s="409" t="s">
        <v>233</v>
      </c>
      <c r="H51" s="43" t="s">
        <v>372</v>
      </c>
      <c r="I51" s="43" t="s">
        <v>92</v>
      </c>
      <c r="J51" s="43"/>
      <c r="K51" s="43"/>
      <c r="L51" s="45">
        <v>10</v>
      </c>
      <c r="M51" s="60">
        <v>51</v>
      </c>
      <c r="N51" s="61">
        <v>10004603137</v>
      </c>
      <c r="O51" s="148" t="s">
        <v>343</v>
      </c>
      <c r="P51" s="149" t="s">
        <v>342</v>
      </c>
      <c r="Q51" s="149" t="s">
        <v>216</v>
      </c>
      <c r="R51" s="409" t="s">
        <v>623</v>
      </c>
      <c r="S51" s="43" t="s">
        <v>372</v>
      </c>
      <c r="T51" s="43" t="s">
        <v>92</v>
      </c>
      <c r="U51" s="459">
        <v>22</v>
      </c>
      <c r="V51" s="43"/>
    </row>
    <row r="52" spans="1:22" ht="15.75">
      <c r="A52" s="45"/>
      <c r="B52" s="60">
        <v>21</v>
      </c>
      <c r="C52" s="61">
        <v>10004739341</v>
      </c>
      <c r="D52" s="148" t="s">
        <v>366</v>
      </c>
      <c r="E52" s="149" t="s">
        <v>365</v>
      </c>
      <c r="F52" s="149" t="s">
        <v>618</v>
      </c>
      <c r="G52" s="409" t="s">
        <v>619</v>
      </c>
      <c r="H52" s="43" t="s">
        <v>372</v>
      </c>
      <c r="I52" s="43" t="s">
        <v>92</v>
      </c>
      <c r="J52" s="43"/>
      <c r="K52" s="43"/>
      <c r="L52" s="45">
        <v>11</v>
      </c>
      <c r="M52" s="60">
        <v>80</v>
      </c>
      <c r="N52" s="61">
        <v>10009084739</v>
      </c>
      <c r="O52" s="148" t="s">
        <v>315</v>
      </c>
      <c r="P52" s="149" t="s">
        <v>314</v>
      </c>
      <c r="Q52" s="149" t="s">
        <v>231</v>
      </c>
      <c r="R52" s="409" t="s">
        <v>644</v>
      </c>
      <c r="S52" s="43" t="s">
        <v>372</v>
      </c>
      <c r="T52" s="43" t="s">
        <v>92</v>
      </c>
      <c r="U52" s="459">
        <v>21</v>
      </c>
      <c r="V52" s="43"/>
    </row>
    <row r="53" spans="1:22" ht="15.75">
      <c r="A53" s="45"/>
      <c r="B53" s="60">
        <v>30</v>
      </c>
      <c r="C53" s="61">
        <v>10010713228</v>
      </c>
      <c r="D53" s="148" t="s">
        <v>360</v>
      </c>
      <c r="E53" s="149" t="s">
        <v>359</v>
      </c>
      <c r="F53" s="149" t="s">
        <v>215</v>
      </c>
      <c r="G53" s="409" t="s">
        <v>91</v>
      </c>
      <c r="H53" s="43" t="s">
        <v>372</v>
      </c>
      <c r="I53" s="43" t="s">
        <v>92</v>
      </c>
      <c r="J53" s="43"/>
      <c r="K53" s="43"/>
      <c r="L53" s="45">
        <v>12</v>
      </c>
      <c r="M53" s="60">
        <v>11</v>
      </c>
      <c r="N53" s="61">
        <v>10010700700</v>
      </c>
      <c r="O53" s="148" t="s">
        <v>374</v>
      </c>
      <c r="P53" s="149" t="s">
        <v>373</v>
      </c>
      <c r="Q53" s="149" t="s">
        <v>188</v>
      </c>
      <c r="R53" s="409" t="s">
        <v>606</v>
      </c>
      <c r="S53" s="43" t="s">
        <v>372</v>
      </c>
      <c r="T53" s="43" t="s">
        <v>327</v>
      </c>
      <c r="U53" s="459">
        <v>20</v>
      </c>
      <c r="V53" s="43"/>
    </row>
    <row r="54" spans="1:22" ht="15.75">
      <c r="A54" s="45"/>
      <c r="B54" s="60">
        <v>36</v>
      </c>
      <c r="C54" s="61">
        <v>10006065716</v>
      </c>
      <c r="D54" s="148" t="s">
        <v>358</v>
      </c>
      <c r="E54" s="149" t="s">
        <v>357</v>
      </c>
      <c r="F54" s="149" t="s">
        <v>558</v>
      </c>
      <c r="G54" s="409" t="s">
        <v>620</v>
      </c>
      <c r="H54" s="43" t="s">
        <v>372</v>
      </c>
      <c r="I54" s="43" t="s">
        <v>92</v>
      </c>
      <c r="J54" s="43"/>
      <c r="K54" s="43"/>
      <c r="L54" s="45">
        <v>13</v>
      </c>
      <c r="M54" s="60">
        <v>30</v>
      </c>
      <c r="N54" s="61">
        <v>10010713228</v>
      </c>
      <c r="O54" s="148" t="s">
        <v>360</v>
      </c>
      <c r="P54" s="149" t="s">
        <v>359</v>
      </c>
      <c r="Q54" s="149" t="s">
        <v>215</v>
      </c>
      <c r="R54" s="409" t="s">
        <v>91</v>
      </c>
      <c r="S54" s="43" t="s">
        <v>372</v>
      </c>
      <c r="T54" s="43" t="s">
        <v>92</v>
      </c>
      <c r="U54" s="459">
        <v>16</v>
      </c>
      <c r="V54" s="43"/>
    </row>
    <row r="55" spans="1:22" ht="15.75">
      <c r="A55" s="45"/>
      <c r="B55" s="60">
        <v>44</v>
      </c>
      <c r="C55" s="61">
        <v>10010181849</v>
      </c>
      <c r="D55" s="148" t="s">
        <v>354</v>
      </c>
      <c r="E55" s="149" t="s">
        <v>353</v>
      </c>
      <c r="F55" s="149" t="s">
        <v>134</v>
      </c>
      <c r="G55" s="409" t="s">
        <v>434</v>
      </c>
      <c r="H55" s="43" t="s">
        <v>372</v>
      </c>
      <c r="I55" s="43" t="s">
        <v>92</v>
      </c>
      <c r="J55" s="43"/>
      <c r="K55" s="43"/>
      <c r="L55" s="45">
        <v>14</v>
      </c>
      <c r="M55" s="60">
        <v>54</v>
      </c>
      <c r="N55" s="61">
        <v>10007499090</v>
      </c>
      <c r="O55" s="148" t="s">
        <v>337</v>
      </c>
      <c r="P55" s="149" t="s">
        <v>336</v>
      </c>
      <c r="Q55" s="149" t="s">
        <v>216</v>
      </c>
      <c r="R55" s="409" t="s">
        <v>623</v>
      </c>
      <c r="S55" s="43" t="s">
        <v>372</v>
      </c>
      <c r="T55" s="43" t="s">
        <v>92</v>
      </c>
      <c r="U55" s="459">
        <v>11</v>
      </c>
      <c r="V55" s="43"/>
    </row>
    <row r="56" spans="1:22" ht="15.75">
      <c r="A56" s="45"/>
      <c r="B56" s="60">
        <v>45</v>
      </c>
      <c r="C56" s="61">
        <v>10004738937</v>
      </c>
      <c r="D56" s="148" t="s">
        <v>352</v>
      </c>
      <c r="E56" s="149" t="s">
        <v>351</v>
      </c>
      <c r="F56" s="149" t="s">
        <v>134</v>
      </c>
      <c r="G56" s="409" t="s">
        <v>434</v>
      </c>
      <c r="H56" s="43" t="s">
        <v>372</v>
      </c>
      <c r="I56" s="43" t="s">
        <v>92</v>
      </c>
      <c r="J56" s="43"/>
      <c r="K56" s="43"/>
      <c r="L56" s="45">
        <v>15</v>
      </c>
      <c r="M56" s="60">
        <v>21</v>
      </c>
      <c r="N56" s="61">
        <v>10004739341</v>
      </c>
      <c r="O56" s="148" t="s">
        <v>366</v>
      </c>
      <c r="P56" s="149" t="s">
        <v>365</v>
      </c>
      <c r="Q56" s="149" t="s">
        <v>618</v>
      </c>
      <c r="R56" s="409" t="s">
        <v>619</v>
      </c>
      <c r="S56" s="43" t="s">
        <v>372</v>
      </c>
      <c r="T56" s="43" t="s">
        <v>92</v>
      </c>
      <c r="U56" s="459">
        <v>7</v>
      </c>
      <c r="V56" s="43"/>
    </row>
    <row r="57" spans="1:22" ht="15.75">
      <c r="A57" s="45"/>
      <c r="B57" s="60">
        <v>46</v>
      </c>
      <c r="C57" s="61">
        <v>10006602246</v>
      </c>
      <c r="D57" s="148" t="s">
        <v>350</v>
      </c>
      <c r="E57" s="149" t="s">
        <v>349</v>
      </c>
      <c r="F57" s="149" t="s">
        <v>134</v>
      </c>
      <c r="G57" s="409" t="s">
        <v>434</v>
      </c>
      <c r="H57" s="43" t="s">
        <v>372</v>
      </c>
      <c r="I57" s="43" t="s">
        <v>92</v>
      </c>
      <c r="J57" s="43"/>
      <c r="K57" s="43"/>
      <c r="L57" s="45">
        <v>16</v>
      </c>
      <c r="M57" s="60">
        <v>52</v>
      </c>
      <c r="N57" s="61">
        <v>10002523701</v>
      </c>
      <c r="O57" s="148" t="s">
        <v>341</v>
      </c>
      <c r="P57" s="149" t="s">
        <v>340</v>
      </c>
      <c r="Q57" s="149" t="s">
        <v>216</v>
      </c>
      <c r="R57" s="409" t="s">
        <v>623</v>
      </c>
      <c r="S57" s="43" t="s">
        <v>372</v>
      </c>
      <c r="T57" s="43" t="s">
        <v>327</v>
      </c>
      <c r="U57" s="459">
        <v>5</v>
      </c>
      <c r="V57" s="43"/>
    </row>
    <row r="58" spans="1:22" ht="15.75">
      <c r="A58" s="45"/>
      <c r="B58" s="60">
        <v>47</v>
      </c>
      <c r="C58" s="61">
        <v>10010777791</v>
      </c>
      <c r="D58" s="148" t="s">
        <v>348</v>
      </c>
      <c r="E58" s="149" t="s">
        <v>347</v>
      </c>
      <c r="F58" s="149" t="s">
        <v>134</v>
      </c>
      <c r="G58" s="409" t="s">
        <v>434</v>
      </c>
      <c r="H58" s="43" t="s">
        <v>372</v>
      </c>
      <c r="I58" s="43" t="s">
        <v>92</v>
      </c>
      <c r="J58" s="43"/>
      <c r="K58" s="43"/>
      <c r="L58" s="45">
        <v>17</v>
      </c>
      <c r="M58" s="60">
        <v>36</v>
      </c>
      <c r="N58" s="61">
        <v>10006065716</v>
      </c>
      <c r="O58" s="148" t="s">
        <v>358</v>
      </c>
      <c r="P58" s="149" t="s">
        <v>357</v>
      </c>
      <c r="Q58" s="149" t="s">
        <v>558</v>
      </c>
      <c r="R58" s="409" t="s">
        <v>620</v>
      </c>
      <c r="S58" s="43" t="s">
        <v>372</v>
      </c>
      <c r="T58" s="43" t="s">
        <v>92</v>
      </c>
      <c r="U58" s="459">
        <v>2</v>
      </c>
      <c r="V58" s="43"/>
    </row>
    <row r="59" spans="1:22" ht="15.75">
      <c r="A59" s="45"/>
      <c r="B59" s="60">
        <v>51</v>
      </c>
      <c r="C59" s="61">
        <v>10004603137</v>
      </c>
      <c r="D59" s="148" t="s">
        <v>343</v>
      </c>
      <c r="E59" s="149" t="s">
        <v>342</v>
      </c>
      <c r="F59" s="149" t="s">
        <v>216</v>
      </c>
      <c r="G59" s="409" t="s">
        <v>623</v>
      </c>
      <c r="H59" s="43" t="s">
        <v>372</v>
      </c>
      <c r="I59" s="43" t="s">
        <v>92</v>
      </c>
      <c r="J59" s="43"/>
      <c r="K59" s="43"/>
      <c r="L59" s="45">
        <v>18</v>
      </c>
      <c r="M59" s="60">
        <v>77</v>
      </c>
      <c r="N59" s="61">
        <v>10008670770</v>
      </c>
      <c r="O59" s="148" t="s">
        <v>326</v>
      </c>
      <c r="P59" s="149" t="s">
        <v>325</v>
      </c>
      <c r="Q59" s="149" t="s">
        <v>621</v>
      </c>
      <c r="R59" s="409" t="s">
        <v>105</v>
      </c>
      <c r="S59" s="43" t="s">
        <v>372</v>
      </c>
      <c r="T59" s="43" t="s">
        <v>92</v>
      </c>
      <c r="U59" s="459">
        <v>1</v>
      </c>
      <c r="V59" s="43"/>
    </row>
    <row r="60" spans="1:22" ht="15.75">
      <c r="A60" s="45"/>
      <c r="B60" s="60">
        <v>52</v>
      </c>
      <c r="C60" s="61">
        <v>10002523701</v>
      </c>
      <c r="D60" s="148" t="s">
        <v>341</v>
      </c>
      <c r="E60" s="149" t="s">
        <v>340</v>
      </c>
      <c r="F60" s="149" t="s">
        <v>216</v>
      </c>
      <c r="G60" s="409" t="s">
        <v>623</v>
      </c>
      <c r="H60" s="43" t="s">
        <v>372</v>
      </c>
      <c r="I60" s="43" t="s">
        <v>327</v>
      </c>
      <c r="J60" s="43"/>
      <c r="K60" s="43"/>
      <c r="L60" s="45">
        <v>19</v>
      </c>
      <c r="M60" s="60">
        <v>13</v>
      </c>
      <c r="N60" s="61">
        <v>10009073827</v>
      </c>
      <c r="O60" s="148" t="s">
        <v>368</v>
      </c>
      <c r="P60" s="149" t="s">
        <v>367</v>
      </c>
      <c r="Q60" s="149" t="s">
        <v>156</v>
      </c>
      <c r="R60" s="409" t="s">
        <v>233</v>
      </c>
      <c r="S60" s="43" t="s">
        <v>372</v>
      </c>
      <c r="T60" s="43" t="s">
        <v>92</v>
      </c>
      <c r="U60" s="459"/>
      <c r="V60" s="43"/>
    </row>
    <row r="61" spans="1:22" ht="15.75">
      <c r="A61" s="45"/>
      <c r="B61" s="60">
        <v>53</v>
      </c>
      <c r="C61" s="61">
        <v>10008696234</v>
      </c>
      <c r="D61" s="148" t="s">
        <v>339</v>
      </c>
      <c r="E61" s="149" t="s">
        <v>338</v>
      </c>
      <c r="F61" s="149" t="s">
        <v>216</v>
      </c>
      <c r="G61" s="409" t="s">
        <v>623</v>
      </c>
      <c r="H61" s="43" t="s">
        <v>372</v>
      </c>
      <c r="I61" s="43" t="s">
        <v>327</v>
      </c>
      <c r="J61" s="43"/>
      <c r="K61" s="43"/>
      <c r="L61" s="45">
        <v>20</v>
      </c>
      <c r="M61" s="60">
        <v>44</v>
      </c>
      <c r="N61" s="61">
        <v>10010181849</v>
      </c>
      <c r="O61" s="148" t="s">
        <v>354</v>
      </c>
      <c r="P61" s="149" t="s">
        <v>353</v>
      </c>
      <c r="Q61" s="149" t="s">
        <v>134</v>
      </c>
      <c r="R61" s="409" t="s">
        <v>434</v>
      </c>
      <c r="S61" s="43" t="s">
        <v>372</v>
      </c>
      <c r="T61" s="43" t="s">
        <v>92</v>
      </c>
      <c r="U61" s="459"/>
      <c r="V61" s="43"/>
    </row>
    <row r="62" spans="1:22" ht="15.75">
      <c r="A62" s="45"/>
      <c r="B62" s="60">
        <v>54</v>
      </c>
      <c r="C62" s="61">
        <v>10007499090</v>
      </c>
      <c r="D62" s="148" t="s">
        <v>337</v>
      </c>
      <c r="E62" s="149" t="s">
        <v>336</v>
      </c>
      <c r="F62" s="149" t="s">
        <v>216</v>
      </c>
      <c r="G62" s="409" t="s">
        <v>623</v>
      </c>
      <c r="H62" s="43" t="s">
        <v>372</v>
      </c>
      <c r="I62" s="43" t="s">
        <v>92</v>
      </c>
      <c r="J62" s="43"/>
      <c r="K62" s="43"/>
      <c r="L62" s="45">
        <v>21</v>
      </c>
      <c r="M62" s="60">
        <v>76</v>
      </c>
      <c r="N62" s="61">
        <v>10010167503</v>
      </c>
      <c r="O62" s="148" t="s">
        <v>331</v>
      </c>
      <c r="P62" s="149" t="s">
        <v>330</v>
      </c>
      <c r="Q62" s="149" t="s">
        <v>134</v>
      </c>
      <c r="R62" s="409" t="s">
        <v>214</v>
      </c>
      <c r="S62" s="43" t="s">
        <v>372</v>
      </c>
      <c r="T62" s="43" t="s">
        <v>327</v>
      </c>
      <c r="U62" s="459"/>
      <c r="V62" s="43"/>
    </row>
    <row r="63" spans="1:22" ht="15.75">
      <c r="A63" s="45"/>
      <c r="B63" s="60">
        <v>75</v>
      </c>
      <c r="C63" s="61">
        <v>10010167402</v>
      </c>
      <c r="D63" s="148" t="s">
        <v>331</v>
      </c>
      <c r="E63" s="149" t="s">
        <v>332</v>
      </c>
      <c r="F63" s="149" t="s">
        <v>134</v>
      </c>
      <c r="G63" s="409" t="s">
        <v>214</v>
      </c>
      <c r="H63" s="43" t="s">
        <v>372</v>
      </c>
      <c r="I63" s="43" t="s">
        <v>327</v>
      </c>
      <c r="J63" s="43"/>
      <c r="K63" s="43"/>
      <c r="L63" s="45">
        <v>22</v>
      </c>
      <c r="M63" s="60">
        <v>46</v>
      </c>
      <c r="N63" s="61">
        <v>10006602246</v>
      </c>
      <c r="O63" s="148" t="s">
        <v>350</v>
      </c>
      <c r="P63" s="149" t="s">
        <v>349</v>
      </c>
      <c r="Q63" s="149" t="s">
        <v>134</v>
      </c>
      <c r="R63" s="409" t="s">
        <v>434</v>
      </c>
      <c r="S63" s="43" t="s">
        <v>372</v>
      </c>
      <c r="T63" s="43" t="s">
        <v>92</v>
      </c>
      <c r="U63" s="459"/>
      <c r="V63" s="43"/>
    </row>
    <row r="64" spans="1:22" ht="15.75">
      <c r="A64" s="45"/>
      <c r="B64" s="60">
        <v>76</v>
      </c>
      <c r="C64" s="61">
        <v>10010167503</v>
      </c>
      <c r="D64" s="148" t="s">
        <v>331</v>
      </c>
      <c r="E64" s="149" t="s">
        <v>330</v>
      </c>
      <c r="F64" s="149" t="s">
        <v>134</v>
      </c>
      <c r="G64" s="409" t="s">
        <v>214</v>
      </c>
      <c r="H64" s="43" t="s">
        <v>372</v>
      </c>
      <c r="I64" s="43" t="s">
        <v>327</v>
      </c>
      <c r="J64" s="43"/>
      <c r="K64" s="43"/>
      <c r="L64" s="45"/>
      <c r="M64" s="60">
        <v>4</v>
      </c>
      <c r="N64" s="61">
        <v>10047368619</v>
      </c>
      <c r="O64" s="148" t="s">
        <v>392</v>
      </c>
      <c r="P64" s="149" t="s">
        <v>370</v>
      </c>
      <c r="Q64" s="149" t="s">
        <v>134</v>
      </c>
      <c r="R64" s="409" t="s">
        <v>59</v>
      </c>
      <c r="S64" s="43" t="s">
        <v>372</v>
      </c>
      <c r="T64" s="43" t="s">
        <v>387</v>
      </c>
      <c r="U64" s="459" t="s">
        <v>62</v>
      </c>
      <c r="V64" s="43"/>
    </row>
    <row r="65" spans="1:22" ht="15.75">
      <c r="A65" s="45"/>
      <c r="B65" s="60">
        <v>77</v>
      </c>
      <c r="C65" s="61">
        <v>10008670770</v>
      </c>
      <c r="D65" s="148" t="s">
        <v>326</v>
      </c>
      <c r="E65" s="149" t="s">
        <v>325</v>
      </c>
      <c r="F65" s="149" t="s">
        <v>621</v>
      </c>
      <c r="G65" s="409" t="s">
        <v>105</v>
      </c>
      <c r="H65" s="43" t="s">
        <v>372</v>
      </c>
      <c r="I65" s="43" t="s">
        <v>92</v>
      </c>
      <c r="J65" s="43"/>
      <c r="K65" s="43"/>
      <c r="L65" s="45"/>
      <c r="M65" s="60">
        <v>5</v>
      </c>
      <c r="N65" s="61">
        <v>10015286372</v>
      </c>
      <c r="O65" s="148" t="s">
        <v>391</v>
      </c>
      <c r="P65" s="149" t="s">
        <v>390</v>
      </c>
      <c r="Q65" s="149" t="s">
        <v>134</v>
      </c>
      <c r="R65" s="409" t="s">
        <v>59</v>
      </c>
      <c r="S65" s="43" t="s">
        <v>372</v>
      </c>
      <c r="T65" s="43" t="s">
        <v>387</v>
      </c>
      <c r="U65" s="459" t="s">
        <v>62</v>
      </c>
      <c r="V65" s="43"/>
    </row>
    <row r="66" spans="1:22" ht="15.75">
      <c r="A66" s="45"/>
      <c r="B66" s="60">
        <v>80</v>
      </c>
      <c r="C66" s="61">
        <v>10009084739</v>
      </c>
      <c r="D66" s="148" t="s">
        <v>315</v>
      </c>
      <c r="E66" s="149" t="s">
        <v>314</v>
      </c>
      <c r="F66" s="149" t="s">
        <v>231</v>
      </c>
      <c r="G66" s="409" t="s">
        <v>644</v>
      </c>
      <c r="H66" s="43" t="s">
        <v>372</v>
      </c>
      <c r="I66" s="43" t="s">
        <v>92</v>
      </c>
      <c r="J66" s="43"/>
      <c r="K66" s="43"/>
      <c r="L66" s="45"/>
      <c r="M66" s="60">
        <v>75</v>
      </c>
      <c r="N66" s="61">
        <v>10010167402</v>
      </c>
      <c r="O66" s="148" t="s">
        <v>331</v>
      </c>
      <c r="P66" s="149" t="s">
        <v>332</v>
      </c>
      <c r="Q66" s="149" t="s">
        <v>134</v>
      </c>
      <c r="R66" s="409" t="s">
        <v>214</v>
      </c>
      <c r="S66" s="43" t="s">
        <v>372</v>
      </c>
      <c r="T66" s="43" t="s">
        <v>327</v>
      </c>
      <c r="U66" s="459" t="s">
        <v>62</v>
      </c>
      <c r="V66" s="43"/>
    </row>
    <row r="67" spans="1:22" ht="15">
      <c r="A67" s="40"/>
      <c r="B67" s="42" t="s">
        <v>41</v>
      </c>
      <c r="C67" s="40"/>
      <c r="D67" s="435">
        <v>25</v>
      </c>
      <c r="E67" s="41"/>
      <c r="F67" s="41"/>
      <c r="G67" s="40"/>
      <c r="H67" s="62" t="s">
        <v>25</v>
      </c>
      <c r="I67" s="571"/>
      <c r="J67" s="571"/>
      <c r="K67" s="47"/>
      <c r="L67" s="40"/>
      <c r="M67" s="42" t="s">
        <v>41</v>
      </c>
      <c r="N67" s="40"/>
      <c r="O67" s="435">
        <v>25</v>
      </c>
      <c r="P67" s="41"/>
      <c r="Q67" s="41"/>
      <c r="R67" s="458" t="s">
        <v>643</v>
      </c>
      <c r="S67" s="62" t="s">
        <v>25</v>
      </c>
      <c r="T67" s="571"/>
      <c r="U67" s="571"/>
      <c r="V67" s="47"/>
    </row>
  </sheetData>
  <sortState ref="B42:J66">
    <sortCondition ref="B42"/>
  </sortState>
  <mergeCells count="16">
    <mergeCell ref="A40:K40"/>
    <mergeCell ref="I67:J67"/>
    <mergeCell ref="A9:K9"/>
    <mergeCell ref="A1:K1"/>
    <mergeCell ref="B2:J2"/>
    <mergeCell ref="A4:K4"/>
    <mergeCell ref="I6:J6"/>
    <mergeCell ref="I7:J7"/>
    <mergeCell ref="I37:J37"/>
    <mergeCell ref="T37:U37"/>
    <mergeCell ref="L40:V40"/>
    <mergeCell ref="T67:U67"/>
    <mergeCell ref="L1:V1"/>
    <mergeCell ref="M2:U2"/>
    <mergeCell ref="L4:V4"/>
    <mergeCell ref="L9:V9"/>
  </mergeCells>
  <printOptions horizontalCentered="1"/>
  <pageMargins left="0.27559055118110237" right="0.23622047244094491" top="0.78740157480314965" bottom="0.27559055118110237" header="0.23622047244094491" footer="0.23622047244094491"/>
  <pageSetup paperSize="9" scale="70" orientation="portrait" r:id="rId1"/>
  <headerFooter alignWithMargins="0"/>
  <colBreaks count="1" manualBreakCount="1">
    <brk id="11" max="70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12">
    <tabColor rgb="FF00B0F0"/>
  </sheetPr>
  <dimension ref="A1:Y40"/>
  <sheetViews>
    <sheetView zoomScale="80" zoomScaleNormal="80" workbookViewId="0">
      <selection activeCell="H34" sqref="H34"/>
    </sheetView>
  </sheetViews>
  <sheetFormatPr defaultRowHeight="12.75"/>
  <cols>
    <col min="1" max="1" width="4.85546875" style="36" customWidth="1"/>
    <col min="2" max="2" width="6.28515625" style="36" customWidth="1"/>
    <col min="3" max="3" width="15.28515625" style="38" customWidth="1"/>
    <col min="4" max="4" width="12" style="36" customWidth="1"/>
    <col min="5" max="5" width="11.140625" style="36" customWidth="1"/>
    <col min="6" max="6" width="4.42578125" style="36" customWidth="1"/>
    <col min="7" max="7" width="21.5703125" style="36" customWidth="1"/>
    <col min="8" max="8" width="8.28515625" style="36" bestFit="1" customWidth="1"/>
    <col min="9" max="9" width="6.42578125" style="36" customWidth="1"/>
    <col min="10" max="10" width="12.7109375" style="36" customWidth="1"/>
    <col min="11" max="11" width="6.5703125" style="36" bestFit="1" customWidth="1"/>
    <col min="12" max="12" width="14.85546875" style="36" customWidth="1"/>
    <col min="13" max="13" width="1.5703125" style="35" customWidth="1"/>
    <col min="14" max="14" width="4.85546875" style="36" customWidth="1"/>
    <col min="15" max="15" width="6.28515625" style="36" customWidth="1"/>
    <col min="16" max="16" width="15.28515625" style="38" customWidth="1"/>
    <col min="17" max="17" width="12" style="36" customWidth="1"/>
    <col min="18" max="18" width="11.140625" style="36" customWidth="1"/>
    <col min="19" max="19" width="4.42578125" style="36" customWidth="1"/>
    <col min="20" max="20" width="21.5703125" style="36" customWidth="1"/>
    <col min="21" max="21" width="8.28515625" style="36" bestFit="1" customWidth="1"/>
    <col min="22" max="22" width="5.85546875" style="36" customWidth="1"/>
    <col min="23" max="23" width="12.7109375" style="36" customWidth="1"/>
    <col min="24" max="24" width="6.5703125" style="36" bestFit="1" customWidth="1"/>
    <col min="25" max="25" width="13.42578125" style="36" customWidth="1"/>
    <col min="26" max="26" width="1.5703125" style="35" customWidth="1"/>
    <col min="27" max="16384" width="9.140625" style="35"/>
  </cols>
  <sheetData>
    <row r="1" spans="1:25" ht="68.2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N1" s="487" t="s">
        <v>49</v>
      </c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</row>
    <row r="2" spans="1:25" s="49" customFormat="1" ht="26.25" customHeight="1">
      <c r="A2" s="58"/>
      <c r="B2" s="563" t="str">
        <f>CTR!B3</f>
        <v>Memorial Otmar Malecek 2017   -   International track cycling race UCI Class I.</v>
      </c>
      <c r="C2" s="563"/>
      <c r="D2" s="563"/>
      <c r="E2" s="563"/>
      <c r="F2" s="563"/>
      <c r="G2" s="563"/>
      <c r="H2" s="563"/>
      <c r="I2" s="563"/>
      <c r="J2" s="563"/>
      <c r="K2" s="563"/>
      <c r="L2" s="57" t="str">
        <f>CONCATENATE("Com.no.: 27/",((CTR!$B$1)))</f>
        <v>Com.no.: 27/46</v>
      </c>
      <c r="N2" s="58"/>
      <c r="O2" s="563" t="str">
        <f>CTR!B3</f>
        <v>Memorial Otmar Malecek 2017   -   International track cycling race UCI Class I.</v>
      </c>
      <c r="P2" s="563"/>
      <c r="Q2" s="563"/>
      <c r="R2" s="563"/>
      <c r="S2" s="563"/>
      <c r="T2" s="563"/>
      <c r="U2" s="563"/>
      <c r="V2" s="563"/>
      <c r="W2" s="563"/>
      <c r="X2" s="563"/>
      <c r="Y2" s="57" t="str">
        <f>CONCATENATE("Com.no.: 28/",((CTR!$B$1)))</f>
        <v>Com.no.: 28/46</v>
      </c>
    </row>
    <row r="3" spans="1:25" ht="19.5" customHeight="1">
      <c r="A3" s="56" t="str">
        <f>CTR!B2</f>
        <v>Datum / Date: 24.-25. 08. 2017</v>
      </c>
      <c r="L3" s="55" t="s">
        <v>50</v>
      </c>
      <c r="N3" s="56" t="str">
        <f>CTR!B2</f>
        <v>Datum / Date: 24.-25. 08. 2017</v>
      </c>
      <c r="Y3" s="55" t="s">
        <v>50</v>
      </c>
    </row>
    <row r="4" spans="1:25" ht="21">
      <c r="A4" s="489" t="s">
        <v>53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N4" s="489" t="s">
        <v>47</v>
      </c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</row>
    <row r="5" spans="1:25" ht="5.25" customHeight="1"/>
    <row r="6" spans="1:25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446"/>
      <c r="J6" s="446"/>
      <c r="K6" s="143"/>
      <c r="L6" s="446" t="s">
        <v>66</v>
      </c>
      <c r="N6" s="53" t="s">
        <v>46</v>
      </c>
      <c r="O6" s="53" t="s">
        <v>45</v>
      </c>
      <c r="P6" s="53" t="s">
        <v>127</v>
      </c>
      <c r="Q6" s="53" t="s">
        <v>135</v>
      </c>
      <c r="R6" s="53" t="s">
        <v>137</v>
      </c>
      <c r="S6" s="53" t="s">
        <v>133</v>
      </c>
      <c r="T6" s="53" t="s">
        <v>44</v>
      </c>
      <c r="U6" s="53"/>
      <c r="V6" s="54"/>
      <c r="W6" s="54"/>
      <c r="X6" s="143"/>
      <c r="Y6" s="54" t="s">
        <v>66</v>
      </c>
    </row>
    <row r="7" spans="1:25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2"/>
      <c r="J7" s="52"/>
      <c r="K7" s="146"/>
      <c r="L7" s="52" t="s">
        <v>65</v>
      </c>
      <c r="N7" s="51" t="s">
        <v>43</v>
      </c>
      <c r="O7" s="51" t="s">
        <v>42</v>
      </c>
      <c r="P7" s="51" t="s">
        <v>127</v>
      </c>
      <c r="Q7" s="51" t="s">
        <v>136</v>
      </c>
      <c r="R7" s="51" t="s">
        <v>138</v>
      </c>
      <c r="S7" s="51" t="s">
        <v>133</v>
      </c>
      <c r="T7" s="51" t="s">
        <v>26</v>
      </c>
      <c r="U7" s="51"/>
      <c r="V7" s="52"/>
      <c r="W7" s="52"/>
      <c r="X7" s="146"/>
      <c r="Y7" s="52" t="s">
        <v>65</v>
      </c>
    </row>
    <row r="8" spans="1:25" ht="7.5" customHeight="1" thickBot="1"/>
    <row r="9" spans="1:25" ht="18.75">
      <c r="A9" s="564" t="s">
        <v>110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N9" s="564" t="s">
        <v>113</v>
      </c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</row>
    <row r="10" spans="1:25" ht="15">
      <c r="A10" s="50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0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15.75">
      <c r="A11" s="45">
        <v>1</v>
      </c>
      <c r="B11" s="123">
        <v>68</v>
      </c>
      <c r="C11" s="124">
        <v>10010166590</v>
      </c>
      <c r="D11" s="123" t="s">
        <v>189</v>
      </c>
      <c r="E11" s="591" t="s">
        <v>190</v>
      </c>
      <c r="F11" s="591" t="s">
        <v>134</v>
      </c>
      <c r="G11" s="125" t="s">
        <v>214</v>
      </c>
      <c r="H11" s="126" t="s">
        <v>161</v>
      </c>
      <c r="I11" s="126"/>
      <c r="J11" s="127"/>
      <c r="K11" s="126"/>
      <c r="L11" s="127"/>
      <c r="N11" s="45">
        <v>1</v>
      </c>
      <c r="O11" s="60">
        <v>72</v>
      </c>
      <c r="P11" s="61">
        <v>10006422895</v>
      </c>
      <c r="Q11" s="60" t="s">
        <v>198</v>
      </c>
      <c r="R11" s="592" t="s">
        <v>199</v>
      </c>
      <c r="S11" s="592" t="s">
        <v>134</v>
      </c>
      <c r="T11" s="44" t="s">
        <v>214</v>
      </c>
      <c r="U11" s="43" t="s">
        <v>161</v>
      </c>
      <c r="V11" s="43"/>
      <c r="W11" s="121"/>
      <c r="X11" s="43"/>
      <c r="Y11" s="121">
        <v>6.4641203703703703E-4</v>
      </c>
    </row>
    <row r="12" spans="1:25" ht="15.75">
      <c r="A12" s="45"/>
      <c r="B12" s="60">
        <v>69</v>
      </c>
      <c r="C12" s="61">
        <v>10009175574</v>
      </c>
      <c r="D12" s="60" t="s">
        <v>193</v>
      </c>
      <c r="E12" s="592" t="s">
        <v>194</v>
      </c>
      <c r="F12" s="592" t="s">
        <v>134</v>
      </c>
      <c r="G12" s="44" t="s">
        <v>214</v>
      </c>
      <c r="H12" s="43" t="s">
        <v>161</v>
      </c>
      <c r="I12" s="43"/>
      <c r="J12" s="43"/>
      <c r="K12" s="43"/>
      <c r="L12" s="121"/>
      <c r="N12" s="45"/>
      <c r="O12" s="60">
        <v>73</v>
      </c>
      <c r="P12" s="61">
        <v>10008950858</v>
      </c>
      <c r="Q12" s="60" t="s">
        <v>200</v>
      </c>
      <c r="R12" s="592" t="s">
        <v>201</v>
      </c>
      <c r="S12" s="592" t="s">
        <v>134</v>
      </c>
      <c r="T12" s="44" t="s">
        <v>214</v>
      </c>
      <c r="U12" s="43" t="s">
        <v>161</v>
      </c>
      <c r="V12" s="43"/>
      <c r="W12" s="43"/>
      <c r="X12" s="43"/>
      <c r="Y12" s="121"/>
    </row>
    <row r="13" spans="1:25" ht="15.75">
      <c r="A13" s="128"/>
      <c r="B13" s="129">
        <v>70</v>
      </c>
      <c r="C13" s="130">
        <v>10009718572</v>
      </c>
      <c r="D13" s="129" t="s">
        <v>195</v>
      </c>
      <c r="E13" s="593" t="s">
        <v>194</v>
      </c>
      <c r="F13" s="593" t="s">
        <v>134</v>
      </c>
      <c r="G13" s="131" t="s">
        <v>214</v>
      </c>
      <c r="H13" s="132" t="s">
        <v>161</v>
      </c>
      <c r="I13" s="132"/>
      <c r="J13" s="132"/>
      <c r="K13" s="132"/>
      <c r="L13" s="133"/>
      <c r="N13" s="128"/>
      <c r="O13" s="129">
        <v>74</v>
      </c>
      <c r="P13" s="130">
        <v>10007294683</v>
      </c>
      <c r="Q13" s="129" t="s">
        <v>202</v>
      </c>
      <c r="R13" s="593" t="s">
        <v>203</v>
      </c>
      <c r="S13" s="593" t="s">
        <v>134</v>
      </c>
      <c r="T13" s="131" t="s">
        <v>214</v>
      </c>
      <c r="U13" s="132" t="s">
        <v>161</v>
      </c>
      <c r="V13" s="132"/>
      <c r="W13" s="132"/>
      <c r="X13" s="132"/>
      <c r="Y13" s="133"/>
    </row>
    <row r="14" spans="1:25" ht="15.75">
      <c r="A14" s="45">
        <v>2</v>
      </c>
      <c r="B14" s="60">
        <v>72</v>
      </c>
      <c r="C14" s="61">
        <v>10006422895</v>
      </c>
      <c r="D14" s="60" t="s">
        <v>198</v>
      </c>
      <c r="E14" s="592" t="s">
        <v>199</v>
      </c>
      <c r="F14" s="592" t="s">
        <v>134</v>
      </c>
      <c r="G14" s="44" t="s">
        <v>214</v>
      </c>
      <c r="H14" s="43" t="s">
        <v>161</v>
      </c>
      <c r="I14" s="43"/>
      <c r="J14" s="121"/>
      <c r="K14" s="43"/>
      <c r="L14" s="121"/>
      <c r="N14" s="45">
        <v>2</v>
      </c>
      <c r="O14" s="123">
        <v>33</v>
      </c>
      <c r="P14" s="124">
        <v>10010732628</v>
      </c>
      <c r="Q14" s="123" t="s">
        <v>223</v>
      </c>
      <c r="R14" s="591" t="s">
        <v>179</v>
      </c>
      <c r="S14" s="591" t="s">
        <v>216</v>
      </c>
      <c r="T14" s="125" t="s">
        <v>213</v>
      </c>
      <c r="U14" s="126" t="s">
        <v>161</v>
      </c>
      <c r="V14" s="126"/>
      <c r="W14" s="121"/>
      <c r="X14" s="43"/>
      <c r="Y14" s="121">
        <v>6.5807870370370369E-4</v>
      </c>
    </row>
    <row r="15" spans="1:25" ht="15.75">
      <c r="A15" s="45"/>
      <c r="B15" s="60">
        <v>73</v>
      </c>
      <c r="C15" s="61">
        <v>10008950858</v>
      </c>
      <c r="D15" s="60" t="s">
        <v>200</v>
      </c>
      <c r="E15" s="592" t="s">
        <v>201</v>
      </c>
      <c r="F15" s="592" t="s">
        <v>134</v>
      </c>
      <c r="G15" s="44" t="s">
        <v>214</v>
      </c>
      <c r="H15" s="43" t="s">
        <v>161</v>
      </c>
      <c r="I15" s="43"/>
      <c r="J15" s="43"/>
      <c r="K15" s="43"/>
      <c r="L15" s="121"/>
      <c r="N15" s="45"/>
      <c r="O15" s="60">
        <v>34</v>
      </c>
      <c r="P15" s="147">
        <v>10009090702</v>
      </c>
      <c r="Q15" s="60" t="s">
        <v>224</v>
      </c>
      <c r="R15" s="592" t="s">
        <v>183</v>
      </c>
      <c r="S15" s="592" t="s">
        <v>216</v>
      </c>
      <c r="T15" s="44" t="s">
        <v>213</v>
      </c>
      <c r="U15" s="43" t="s">
        <v>161</v>
      </c>
      <c r="V15" s="43"/>
      <c r="W15" s="43"/>
      <c r="X15" s="43"/>
      <c r="Y15" s="121"/>
    </row>
    <row r="16" spans="1:25" ht="15.75">
      <c r="A16" s="128"/>
      <c r="B16" s="129">
        <v>74</v>
      </c>
      <c r="C16" s="130">
        <v>10007294683</v>
      </c>
      <c r="D16" s="129" t="s">
        <v>202</v>
      </c>
      <c r="E16" s="593" t="s">
        <v>203</v>
      </c>
      <c r="F16" s="593" t="s">
        <v>134</v>
      </c>
      <c r="G16" s="131" t="s">
        <v>214</v>
      </c>
      <c r="H16" s="132" t="s">
        <v>161</v>
      </c>
      <c r="I16" s="132"/>
      <c r="J16" s="132"/>
      <c r="K16" s="132"/>
      <c r="L16" s="133"/>
      <c r="N16" s="128"/>
      <c r="O16" s="129">
        <v>35</v>
      </c>
      <c r="P16" s="130">
        <v>10006379247</v>
      </c>
      <c r="Q16" s="129" t="s">
        <v>222</v>
      </c>
      <c r="R16" s="593" t="s">
        <v>185</v>
      </c>
      <c r="S16" s="593" t="s">
        <v>216</v>
      </c>
      <c r="T16" s="131" t="s">
        <v>213</v>
      </c>
      <c r="U16" s="132" t="s">
        <v>161</v>
      </c>
      <c r="V16" s="132"/>
      <c r="W16" s="132"/>
      <c r="X16" s="132"/>
      <c r="Y16" s="133"/>
    </row>
    <row r="17" spans="1:25" ht="15.75">
      <c r="A17" s="45">
        <v>3</v>
      </c>
      <c r="B17" s="123">
        <v>33</v>
      </c>
      <c r="C17" s="124">
        <v>10010732628</v>
      </c>
      <c r="D17" s="123" t="s">
        <v>223</v>
      </c>
      <c r="E17" s="591" t="s">
        <v>179</v>
      </c>
      <c r="F17" s="591" t="s">
        <v>216</v>
      </c>
      <c r="G17" s="125" t="s">
        <v>213</v>
      </c>
      <c r="H17" s="126" t="s">
        <v>161</v>
      </c>
      <c r="I17" s="126"/>
      <c r="J17" s="121"/>
      <c r="K17" s="43"/>
      <c r="L17" s="121"/>
      <c r="N17" s="45">
        <v>3</v>
      </c>
      <c r="O17" s="123">
        <v>68</v>
      </c>
      <c r="P17" s="124">
        <v>10010166590</v>
      </c>
      <c r="Q17" s="123" t="s">
        <v>189</v>
      </c>
      <c r="R17" s="591" t="s">
        <v>190</v>
      </c>
      <c r="S17" s="591" t="s">
        <v>134</v>
      </c>
      <c r="T17" s="125" t="s">
        <v>214</v>
      </c>
      <c r="U17" s="126" t="s">
        <v>161</v>
      </c>
      <c r="V17" s="126"/>
      <c r="W17" s="127"/>
      <c r="X17" s="126"/>
      <c r="Y17" s="127">
        <v>6.7233796296296301E-4</v>
      </c>
    </row>
    <row r="18" spans="1:25" ht="15.75">
      <c r="A18" s="45"/>
      <c r="B18" s="60">
        <v>34</v>
      </c>
      <c r="C18" s="147">
        <v>10009090702</v>
      </c>
      <c r="D18" s="60" t="s">
        <v>224</v>
      </c>
      <c r="E18" s="592" t="s">
        <v>183</v>
      </c>
      <c r="F18" s="592" t="s">
        <v>216</v>
      </c>
      <c r="G18" s="44" t="s">
        <v>213</v>
      </c>
      <c r="H18" s="43" t="s">
        <v>161</v>
      </c>
      <c r="I18" s="43"/>
      <c r="J18" s="43"/>
      <c r="K18" s="43"/>
      <c r="L18" s="121"/>
      <c r="N18" s="45"/>
      <c r="O18" s="60">
        <v>69</v>
      </c>
      <c r="P18" s="61">
        <v>10009175574</v>
      </c>
      <c r="Q18" s="60" t="s">
        <v>193</v>
      </c>
      <c r="R18" s="592" t="s">
        <v>194</v>
      </c>
      <c r="S18" s="592" t="s">
        <v>134</v>
      </c>
      <c r="T18" s="44" t="s">
        <v>214</v>
      </c>
      <c r="U18" s="43" t="s">
        <v>161</v>
      </c>
      <c r="V18" s="43"/>
      <c r="W18" s="43"/>
      <c r="X18" s="43"/>
      <c r="Y18" s="121"/>
    </row>
    <row r="19" spans="1:25" ht="15.75">
      <c r="A19" s="128"/>
      <c r="B19" s="129">
        <v>35</v>
      </c>
      <c r="C19" s="130">
        <v>10006379247</v>
      </c>
      <c r="D19" s="129" t="s">
        <v>222</v>
      </c>
      <c r="E19" s="593" t="s">
        <v>185</v>
      </c>
      <c r="F19" s="593" t="s">
        <v>216</v>
      </c>
      <c r="G19" s="131" t="s">
        <v>213</v>
      </c>
      <c r="H19" s="132" t="s">
        <v>161</v>
      </c>
      <c r="I19" s="132"/>
      <c r="J19" s="132"/>
      <c r="K19" s="132"/>
      <c r="L19" s="133"/>
      <c r="N19" s="128"/>
      <c r="O19" s="129">
        <v>70</v>
      </c>
      <c r="P19" s="130">
        <v>10009718572</v>
      </c>
      <c r="Q19" s="129" t="s">
        <v>195</v>
      </c>
      <c r="R19" s="593" t="s">
        <v>194</v>
      </c>
      <c r="S19" s="593" t="s">
        <v>134</v>
      </c>
      <c r="T19" s="131" t="s">
        <v>214</v>
      </c>
      <c r="U19" s="132" t="s">
        <v>161</v>
      </c>
      <c r="V19" s="132"/>
      <c r="W19" s="132"/>
      <c r="X19" s="132"/>
      <c r="Y19" s="133"/>
    </row>
    <row r="20" spans="1:25" ht="15.75">
      <c r="A20" s="45"/>
      <c r="B20" s="60"/>
      <c r="C20" s="61"/>
      <c r="D20" s="60"/>
      <c r="E20" s="592"/>
      <c r="F20" s="592"/>
      <c r="G20" s="44"/>
      <c r="H20" s="43"/>
      <c r="I20" s="43"/>
      <c r="J20" s="121"/>
      <c r="K20" s="43"/>
      <c r="L20" s="121"/>
      <c r="N20" s="45"/>
      <c r="O20" s="60"/>
      <c r="P20" s="61"/>
      <c r="Q20" s="60"/>
      <c r="R20" s="592"/>
      <c r="S20" s="592"/>
      <c r="T20" s="44"/>
      <c r="U20" s="43"/>
      <c r="V20" s="43"/>
      <c r="W20" s="121"/>
      <c r="X20" s="43"/>
      <c r="Y20" s="121"/>
    </row>
    <row r="21" spans="1:25" ht="15.75">
      <c r="A21" s="45"/>
      <c r="B21" s="60"/>
      <c r="C21" s="61"/>
      <c r="D21" s="60"/>
      <c r="E21" s="592"/>
      <c r="F21" s="592"/>
      <c r="G21" s="44"/>
      <c r="H21" s="43"/>
      <c r="I21" s="43"/>
      <c r="J21" s="43"/>
      <c r="K21" s="43"/>
      <c r="L21" s="121"/>
      <c r="N21" s="45"/>
      <c r="O21" s="60"/>
      <c r="P21" s="61"/>
      <c r="Q21" s="60"/>
      <c r="R21" s="592"/>
      <c r="S21" s="592"/>
      <c r="T21" s="44"/>
      <c r="U21" s="43"/>
      <c r="V21" s="43"/>
      <c r="W21" s="43"/>
      <c r="X21" s="43"/>
      <c r="Y21" s="121"/>
    </row>
    <row r="22" spans="1:25" ht="15.75">
      <c r="A22" s="128"/>
      <c r="B22" s="129"/>
      <c r="C22" s="130"/>
      <c r="D22" s="129"/>
      <c r="E22" s="593"/>
      <c r="F22" s="593"/>
      <c r="G22" s="131"/>
      <c r="H22" s="132"/>
      <c r="I22" s="132"/>
      <c r="J22" s="132"/>
      <c r="K22" s="132"/>
      <c r="L22" s="133"/>
      <c r="N22" s="128"/>
      <c r="O22" s="129"/>
      <c r="P22" s="130"/>
      <c r="Q22" s="129"/>
      <c r="R22" s="593"/>
      <c r="S22" s="593"/>
      <c r="T22" s="131"/>
      <c r="U22" s="132"/>
      <c r="V22" s="132"/>
      <c r="W22" s="132"/>
      <c r="X22" s="132"/>
      <c r="Y22" s="133"/>
    </row>
    <row r="23" spans="1:25" ht="15">
      <c r="A23" s="40"/>
      <c r="B23" s="42" t="s">
        <v>64</v>
      </c>
      <c r="C23" s="40"/>
      <c r="D23" s="41">
        <v>3</v>
      </c>
      <c r="E23" s="41"/>
      <c r="F23" s="41"/>
      <c r="G23" s="40"/>
      <c r="H23" s="62"/>
      <c r="I23" s="445"/>
      <c r="J23" s="48"/>
      <c r="K23" s="48"/>
      <c r="L23" s="47"/>
      <c r="N23" s="40"/>
      <c r="O23" s="42" t="s">
        <v>64</v>
      </c>
      <c r="P23" s="40"/>
      <c r="Q23" s="41">
        <v>3</v>
      </c>
      <c r="R23" s="41"/>
      <c r="S23" s="41"/>
      <c r="T23" s="40"/>
      <c r="U23" s="62"/>
      <c r="V23" s="72"/>
      <c r="W23" s="48"/>
      <c r="X23" s="48"/>
      <c r="Y23" s="47"/>
    </row>
    <row r="28" spans="1:25">
      <c r="B28" s="35"/>
      <c r="C28" s="35"/>
      <c r="D28" s="35"/>
      <c r="E28" s="35"/>
      <c r="F28" s="35"/>
      <c r="G28" s="35"/>
      <c r="H28" s="35"/>
      <c r="O28" s="35"/>
      <c r="P28" s="35"/>
      <c r="Q28" s="35"/>
      <c r="R28" s="35"/>
      <c r="S28" s="35"/>
      <c r="T28" s="35"/>
      <c r="U28" s="35"/>
    </row>
    <row r="38" spans="2:21">
      <c r="B38" s="35"/>
      <c r="C38" s="35"/>
      <c r="D38" s="35"/>
      <c r="E38" s="35"/>
      <c r="F38" s="35"/>
      <c r="G38" s="35"/>
      <c r="H38" s="35"/>
      <c r="O38" s="35"/>
      <c r="P38" s="35"/>
      <c r="Q38" s="35"/>
      <c r="R38" s="35"/>
      <c r="S38" s="35"/>
      <c r="T38" s="35"/>
      <c r="U38" s="35"/>
    </row>
    <row r="39" spans="2:21">
      <c r="B39" s="35"/>
      <c r="C39" s="35"/>
      <c r="D39" s="35"/>
      <c r="E39" s="35"/>
      <c r="F39" s="35"/>
      <c r="G39" s="35"/>
      <c r="H39" s="35"/>
      <c r="O39" s="35"/>
      <c r="P39" s="35"/>
      <c r="Q39" s="35"/>
      <c r="R39" s="35"/>
      <c r="S39" s="35"/>
      <c r="T39" s="35"/>
      <c r="U39" s="35"/>
    </row>
    <row r="40" spans="2:21">
      <c r="B40" s="35"/>
      <c r="C40" s="35"/>
      <c r="D40" s="35"/>
      <c r="E40" s="35"/>
      <c r="F40" s="35"/>
      <c r="G40" s="35"/>
      <c r="H40" s="35"/>
      <c r="O40" s="35"/>
      <c r="P40" s="35"/>
      <c r="Q40" s="35"/>
      <c r="R40" s="35"/>
      <c r="S40" s="35"/>
      <c r="T40" s="35"/>
      <c r="U40" s="35"/>
    </row>
  </sheetData>
  <sortState ref="N29:W50">
    <sortCondition ref="N29"/>
  </sortState>
  <mergeCells count="8">
    <mergeCell ref="N1:Y1"/>
    <mergeCell ref="O2:X2"/>
    <mergeCell ref="N4:Y4"/>
    <mergeCell ref="N9:Y9"/>
    <mergeCell ref="A1:L1"/>
    <mergeCell ref="B2:K2"/>
    <mergeCell ref="A4:L4"/>
    <mergeCell ref="A9:L9"/>
  </mergeCells>
  <pageMargins left="0.35433070866141736" right="0.19685039370078741" top="0.39370078740157483" bottom="0.27559055118110237" header="0.23622047244094491" footer="0.23622047244094491"/>
  <pageSetup paperSize="9" scale="8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8">
    <tabColor rgb="FFFF0000"/>
  </sheetPr>
  <dimension ref="A1:AP73"/>
  <sheetViews>
    <sheetView topLeftCell="H1" zoomScale="70" zoomScaleNormal="70" workbookViewId="0">
      <selection activeCell="AN39" sqref="AN39"/>
    </sheetView>
  </sheetViews>
  <sheetFormatPr defaultColWidth="11.42578125" defaultRowHeight="12.75"/>
  <cols>
    <col min="1" max="1" width="5.7109375" style="211" customWidth="1"/>
    <col min="2" max="2" width="15.42578125" style="211" customWidth="1"/>
    <col min="3" max="3" width="14.140625" style="211" customWidth="1"/>
    <col min="4" max="4" width="10.42578125" style="211" customWidth="1"/>
    <col min="5" max="5" width="5" style="211" bestFit="1" customWidth="1"/>
    <col min="6" max="6" width="15.42578125" style="211" bestFit="1" customWidth="1"/>
    <col min="7" max="7" width="3.140625" style="211" bestFit="1" customWidth="1"/>
    <col min="8" max="8" width="4" style="211" customWidth="1"/>
    <col min="9" max="9" width="24.7109375" style="211" customWidth="1"/>
    <col min="10" max="10" width="4.140625" style="211" customWidth="1"/>
    <col min="11" max="12" width="3.7109375" style="211" customWidth="1"/>
    <col min="13" max="13" width="20.5703125" style="211" customWidth="1"/>
    <col min="14" max="14" width="3.5703125" style="211" customWidth="1"/>
    <col min="15" max="15" width="8.7109375" style="211" customWidth="1"/>
    <col min="16" max="16" width="3.28515625" style="211" customWidth="1"/>
    <col min="17" max="17" width="21.85546875" style="211" customWidth="1"/>
    <col min="18" max="18" width="3.85546875" style="211" customWidth="1"/>
    <col min="19" max="19" width="3.5703125" style="211" customWidth="1"/>
    <col min="20" max="20" width="3.7109375" style="211" customWidth="1"/>
    <col min="21" max="21" width="22" style="211" customWidth="1"/>
    <col min="22" max="22" width="2.85546875" style="211" customWidth="1"/>
    <col min="23" max="23" width="7.85546875" style="211" customWidth="1"/>
    <col min="24" max="24" width="0.42578125" style="211" customWidth="1"/>
    <col min="25" max="25" width="5.140625" style="211" customWidth="1"/>
    <col min="26" max="26" width="26" style="211" customWidth="1"/>
    <col min="27" max="27" width="5.85546875" style="211" customWidth="1"/>
    <col min="28" max="28" width="4" style="211" bestFit="1" customWidth="1"/>
    <col min="29" max="29" width="4.85546875" style="211" customWidth="1"/>
    <col min="30" max="30" width="21.85546875" style="211" customWidth="1"/>
    <col min="31" max="31" width="14.7109375" style="211" bestFit="1" customWidth="1"/>
    <col min="32" max="32" width="9.140625" style="211" customWidth="1"/>
    <col min="33" max="33" width="6.5703125" style="211" customWidth="1"/>
    <col min="34" max="34" width="25.140625" style="211" customWidth="1"/>
    <col min="35" max="35" width="6.28515625" style="211" bestFit="1" customWidth="1"/>
    <col min="36" max="36" width="4.42578125" style="211" customWidth="1"/>
    <col min="37" max="37" width="5.28515625" style="211" customWidth="1"/>
    <col min="38" max="38" width="23.85546875" style="211" customWidth="1"/>
    <col min="39" max="39" width="9.28515625" customWidth="1"/>
    <col min="40" max="40" width="7.85546875" customWidth="1"/>
    <col min="41" max="41" width="2.85546875" customWidth="1"/>
    <col min="42" max="42" width="12.28515625" customWidth="1"/>
    <col min="43" max="43" width="5.5703125" customWidth="1"/>
    <col min="44" max="44" width="13.140625" customWidth="1"/>
  </cols>
  <sheetData>
    <row r="1" spans="1:42" s="35" customFormat="1" ht="38.25" customHeight="1">
      <c r="A1" s="573" t="s">
        <v>49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254"/>
      <c r="Z1" s="487" t="s">
        <v>49</v>
      </c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</row>
    <row r="2" spans="1:42" s="49" customFormat="1" ht="26.25" customHeight="1">
      <c r="B2" s="255"/>
      <c r="F2" s="576" t="str">
        <f>CTR!B3</f>
        <v>Memorial Otmar Malecek 2017   -   International track cycling race UCI Class I.</v>
      </c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255"/>
      <c r="U2" s="255"/>
      <c r="V2" s="255"/>
      <c r="W2" s="57" t="str">
        <f>CONCATENATE("Com.no.: 29/",((CTR!$B$1)))</f>
        <v>Com.no.: 29/46</v>
      </c>
      <c r="X2" s="181"/>
      <c r="Y2" s="181"/>
      <c r="Z2" s="180"/>
      <c r="AA2" s="180"/>
      <c r="AB2" s="488" t="str">
        <f>CTR!B3</f>
        <v>Memorial Otmar Malecek 2017   -   International track cycling race UCI Class I.</v>
      </c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57" t="str">
        <f>CONCATENATE("Com.no.: 30/",((CTR!$B$1)))</f>
        <v>Com.no.: 30/46</v>
      </c>
    </row>
    <row r="3" spans="1:42" s="35" customFormat="1">
      <c r="A3" s="182" t="str">
        <f>CTR!B2</f>
        <v>Datum / Date: 24.-25. 08. 2017</v>
      </c>
      <c r="B3" s="182"/>
      <c r="C3" s="183"/>
      <c r="D3" s="183"/>
      <c r="E3" s="183"/>
      <c r="F3" s="184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5" t="s">
        <v>50</v>
      </c>
      <c r="Y3" s="181"/>
      <c r="Z3" s="182" t="str">
        <f>CTR!B2</f>
        <v>Datum / Date: 24.-25. 08. 2017</v>
      </c>
      <c r="AA3" s="182"/>
      <c r="AB3" s="183"/>
      <c r="AC3" s="184"/>
      <c r="AD3" s="183"/>
      <c r="AE3" s="183"/>
      <c r="AF3" s="183"/>
      <c r="AG3" s="183"/>
      <c r="AH3" s="183"/>
      <c r="AI3" s="183"/>
      <c r="AJ3" s="183"/>
      <c r="AK3" s="183"/>
      <c r="AL3" s="183"/>
      <c r="AM3" s="36"/>
      <c r="AN3" s="36"/>
      <c r="AO3" s="36"/>
      <c r="AP3" s="55" t="s">
        <v>50</v>
      </c>
    </row>
    <row r="4" spans="1:42" s="35" customFormat="1" ht="21">
      <c r="A4" s="574" t="s">
        <v>47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181"/>
      <c r="Z4" s="489" t="s">
        <v>47</v>
      </c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</row>
    <row r="5" spans="1:42" s="35" customFormat="1" ht="5.25" customHeight="1">
      <c r="A5" s="183"/>
      <c r="B5" s="183"/>
      <c r="C5" s="183"/>
      <c r="D5" s="183"/>
      <c r="E5" s="183"/>
      <c r="F5" s="184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1"/>
      <c r="Z5" s="183"/>
      <c r="AA5" s="183"/>
      <c r="AB5" s="183"/>
      <c r="AC5" s="184"/>
      <c r="AD5" s="183"/>
      <c r="AE5" s="183"/>
      <c r="AF5" s="183"/>
      <c r="AG5" s="183"/>
      <c r="AH5" s="183"/>
      <c r="AI5" s="183"/>
      <c r="AJ5" s="183"/>
      <c r="AK5" s="183"/>
      <c r="AL5" s="183"/>
      <c r="AM5" s="36"/>
      <c r="AN5" s="36"/>
      <c r="AO5" s="36"/>
      <c r="AP5" s="36"/>
    </row>
    <row r="6" spans="1:42" s="151" customFormat="1" ht="21">
      <c r="A6" s="186" t="s">
        <v>108</v>
      </c>
      <c r="B6" s="187"/>
      <c r="C6" s="187"/>
      <c r="D6" s="449"/>
      <c r="E6" s="449"/>
      <c r="F6" s="187"/>
      <c r="G6" s="187"/>
      <c r="H6" s="187"/>
      <c r="I6" s="186" t="s">
        <v>67</v>
      </c>
      <c r="J6" s="187"/>
      <c r="K6" s="187"/>
      <c r="L6" s="187"/>
      <c r="M6" s="187"/>
      <c r="N6" s="187"/>
      <c r="O6" s="577"/>
      <c r="P6" s="577"/>
      <c r="Q6" s="188" t="s">
        <v>68</v>
      </c>
      <c r="R6" s="188"/>
      <c r="S6" s="188"/>
      <c r="T6" s="187"/>
      <c r="U6" s="188"/>
      <c r="V6" s="188"/>
      <c r="W6" s="188"/>
      <c r="X6" s="187"/>
      <c r="Y6" s="181"/>
      <c r="Z6" s="186" t="s">
        <v>69</v>
      </c>
      <c r="AA6" s="187"/>
      <c r="AB6" s="187"/>
      <c r="AC6" s="187"/>
      <c r="AD6" s="187"/>
      <c r="AE6" s="187"/>
      <c r="AF6" s="187"/>
      <c r="AG6" s="188"/>
      <c r="AH6" s="186" t="s">
        <v>70</v>
      </c>
      <c r="AI6" s="188"/>
      <c r="AJ6" s="188"/>
      <c r="AK6" s="188"/>
      <c r="AL6" s="187"/>
      <c r="AM6" s="578"/>
      <c r="AN6" s="578"/>
      <c r="AO6" s="578"/>
      <c r="AP6" s="150"/>
    </row>
    <row r="7" spans="1:42" s="35" customFormat="1" ht="4.5" customHeight="1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575"/>
      <c r="P7" s="575"/>
      <c r="Q7" s="575"/>
      <c r="R7" s="575"/>
      <c r="S7" s="575"/>
      <c r="T7" s="190"/>
      <c r="U7" s="575"/>
      <c r="V7" s="575"/>
      <c r="W7" s="575"/>
      <c r="X7" s="190"/>
      <c r="Y7" s="181"/>
      <c r="Z7" s="189"/>
      <c r="AA7" s="189"/>
      <c r="AB7" s="189"/>
      <c r="AC7" s="189"/>
      <c r="AD7" s="189"/>
      <c r="AE7" s="189"/>
      <c r="AF7" s="189"/>
      <c r="AG7" s="575"/>
      <c r="AH7" s="575"/>
      <c r="AI7" s="575"/>
      <c r="AJ7" s="575"/>
      <c r="AK7" s="575"/>
      <c r="AL7" s="190"/>
      <c r="AM7" s="572"/>
      <c r="AN7" s="572"/>
      <c r="AO7" s="572"/>
      <c r="AP7" s="52"/>
    </row>
    <row r="8" spans="1:42" s="35" customFormat="1" ht="7.5" customHeight="1">
      <c r="A8" s="183"/>
      <c r="B8" s="183"/>
      <c r="C8" s="183"/>
      <c r="D8" s="183"/>
      <c r="E8" s="183"/>
      <c r="F8" s="184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1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</row>
    <row r="9" spans="1:42" s="134" customFormat="1" ht="12" customHeight="1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2"/>
      <c r="Q9" s="15"/>
      <c r="R9" s="15"/>
      <c r="S9" s="15"/>
      <c r="T9" s="15"/>
      <c r="U9" s="15"/>
      <c r="V9" s="15"/>
      <c r="W9" s="15"/>
      <c r="X9" s="191"/>
      <c r="Y9" s="181"/>
      <c r="Z9" s="191"/>
      <c r="AA9" s="191"/>
      <c r="AB9" s="191"/>
      <c r="AC9" s="191"/>
      <c r="AD9" s="191"/>
      <c r="AE9" s="191"/>
      <c r="AF9" s="191"/>
      <c r="AG9" s="192"/>
      <c r="AH9" s="191"/>
      <c r="AI9" s="191"/>
      <c r="AJ9" s="191"/>
      <c r="AK9" s="191"/>
      <c r="AL9" s="191"/>
    </row>
    <row r="10" spans="1:42" s="31" customFormat="1" ht="12.95" customHeight="1">
      <c r="A10" s="193" t="s">
        <v>45</v>
      </c>
      <c r="B10" s="193" t="s">
        <v>127</v>
      </c>
      <c r="C10" s="193" t="s">
        <v>135</v>
      </c>
      <c r="D10" s="193" t="s">
        <v>137</v>
      </c>
      <c r="E10" s="193" t="s">
        <v>133</v>
      </c>
      <c r="F10" s="193" t="s">
        <v>44</v>
      </c>
      <c r="G10" s="193"/>
      <c r="H10" s="194"/>
      <c r="I10" s="144" t="s">
        <v>9</v>
      </c>
      <c r="J10" s="195" t="s">
        <v>27</v>
      </c>
      <c r="K10" s="196"/>
      <c r="L10" s="197" t="s">
        <v>28</v>
      </c>
      <c r="M10" s="198"/>
      <c r="N10" s="198"/>
      <c r="O10" s="199"/>
      <c r="P10" s="199"/>
      <c r="Q10" s="145" t="s">
        <v>9</v>
      </c>
      <c r="R10" s="195" t="s">
        <v>27</v>
      </c>
      <c r="S10" s="196"/>
      <c r="T10" s="197" t="s">
        <v>28</v>
      </c>
      <c r="U10" s="198"/>
      <c r="V10" s="198"/>
      <c r="W10" s="199"/>
      <c r="X10" s="194"/>
      <c r="Y10" s="181"/>
      <c r="Z10" s="145" t="s">
        <v>30</v>
      </c>
      <c r="AA10" s="195" t="s">
        <v>27</v>
      </c>
      <c r="AB10" s="196"/>
      <c r="AC10" s="197" t="s">
        <v>28</v>
      </c>
      <c r="AD10" s="198"/>
      <c r="AE10" s="194"/>
      <c r="AF10" s="194"/>
      <c r="AG10" s="194"/>
      <c r="AH10" s="200" t="s">
        <v>32</v>
      </c>
      <c r="AI10" s="195" t="s">
        <v>27</v>
      </c>
      <c r="AJ10" s="196"/>
      <c r="AK10" s="197" t="s">
        <v>28</v>
      </c>
      <c r="AL10" s="198"/>
    </row>
    <row r="11" spans="1:42" s="31" customFormat="1" ht="12" customHeight="1" thickBot="1">
      <c r="A11" s="189" t="s">
        <v>42</v>
      </c>
      <c r="B11" s="189" t="s">
        <v>127</v>
      </c>
      <c r="C11" s="189" t="s">
        <v>136</v>
      </c>
      <c r="D11" s="189" t="s">
        <v>138</v>
      </c>
      <c r="E11" s="189" t="s">
        <v>133</v>
      </c>
      <c r="F11" s="189" t="s">
        <v>26</v>
      </c>
      <c r="G11" s="189"/>
      <c r="H11" s="194"/>
      <c r="I11" s="201" t="s">
        <v>29</v>
      </c>
      <c r="J11" s="202"/>
      <c r="K11" s="203"/>
      <c r="L11" s="204"/>
      <c r="M11" s="205" t="s">
        <v>7</v>
      </c>
      <c r="N11" s="198"/>
      <c r="O11" s="199"/>
      <c r="P11" s="199"/>
      <c r="Q11" s="205" t="s">
        <v>29</v>
      </c>
      <c r="R11" s="202"/>
      <c r="S11" s="206"/>
      <c r="T11" s="204"/>
      <c r="U11" s="205" t="s">
        <v>7</v>
      </c>
      <c r="V11" s="198"/>
      <c r="W11" s="199"/>
      <c r="X11" s="194"/>
      <c r="Y11" s="181"/>
      <c r="Z11" s="205" t="s">
        <v>29</v>
      </c>
      <c r="AA11" s="202"/>
      <c r="AB11" s="206"/>
      <c r="AC11" s="204"/>
      <c r="AD11" s="205" t="s">
        <v>7</v>
      </c>
      <c r="AE11" s="194"/>
      <c r="AF11" s="194"/>
      <c r="AG11" s="194"/>
      <c r="AH11" s="207" t="s">
        <v>29</v>
      </c>
      <c r="AI11" s="208"/>
      <c r="AJ11" s="208"/>
      <c r="AK11" s="209"/>
      <c r="AL11" s="210" t="s">
        <v>7</v>
      </c>
    </row>
    <row r="12" spans="1:42" s="31" customFormat="1" ht="15">
      <c r="A12" s="194">
        <v>16</v>
      </c>
      <c r="B12" s="602">
        <v>10002418415</v>
      </c>
      <c r="C12" s="194" t="s">
        <v>226</v>
      </c>
      <c r="D12" s="194" t="s">
        <v>153</v>
      </c>
      <c r="E12" s="194" t="s">
        <v>156</v>
      </c>
      <c r="F12" s="194" t="s">
        <v>233</v>
      </c>
      <c r="G12" s="194" t="s">
        <v>161</v>
      </c>
      <c r="H12" s="194"/>
      <c r="I12" s="201" t="str">
        <f>C32</f>
        <v>16  VYNOKUROV Andrii</v>
      </c>
      <c r="J12" s="212"/>
      <c r="K12" s="213"/>
      <c r="L12" s="214" t="s">
        <v>0</v>
      </c>
      <c r="M12" s="215" t="s">
        <v>632</v>
      </c>
      <c r="N12" s="198"/>
      <c r="O12" s="199"/>
      <c r="P12" s="199"/>
      <c r="Q12" s="201" t="str">
        <f>M14</f>
        <v>20  SZALONTAY Sándor</v>
      </c>
      <c r="R12" s="212"/>
      <c r="S12" s="213"/>
      <c r="T12" s="214" t="s">
        <v>0</v>
      </c>
      <c r="U12" s="215" t="s">
        <v>687</v>
      </c>
      <c r="V12" s="198"/>
      <c r="W12" s="199"/>
      <c r="X12" s="194"/>
      <c r="Y12" s="181"/>
      <c r="Z12" s="201" t="str">
        <f>M12</f>
        <v>16  VYNOKUROV Andrii</v>
      </c>
      <c r="AA12" s="216"/>
      <c r="AB12" s="213"/>
      <c r="AC12" s="214" t="s">
        <v>0</v>
      </c>
      <c r="AD12" s="215" t="s">
        <v>614</v>
      </c>
      <c r="AE12" s="194"/>
      <c r="AF12" s="194"/>
      <c r="AG12" s="194"/>
      <c r="AH12" s="210" t="str">
        <f>AD15</f>
        <v>31  JONAUSKAS Svajunas</v>
      </c>
      <c r="AI12" s="216"/>
      <c r="AJ12" s="217"/>
      <c r="AK12" s="654" t="s">
        <v>116</v>
      </c>
      <c r="AL12" s="219" t="s">
        <v>683</v>
      </c>
    </row>
    <row r="13" spans="1:42" s="31" customFormat="1" ht="15">
      <c r="A13" s="194">
        <v>17</v>
      </c>
      <c r="B13" s="602">
        <v>10006319633</v>
      </c>
      <c r="C13" s="194" t="s">
        <v>158</v>
      </c>
      <c r="D13" s="194" t="s">
        <v>159</v>
      </c>
      <c r="E13" s="194" t="s">
        <v>160</v>
      </c>
      <c r="F13" s="194" t="s">
        <v>657</v>
      </c>
      <c r="G13" s="194" t="s">
        <v>161</v>
      </c>
      <c r="H13" s="194"/>
      <c r="I13" s="201" t="str">
        <f>C37</f>
        <v>20  SZALONTAY Sándor</v>
      </c>
      <c r="J13" s="220"/>
      <c r="K13" s="213"/>
      <c r="L13" s="214" t="s">
        <v>1</v>
      </c>
      <c r="M13" s="215" t="s">
        <v>631</v>
      </c>
      <c r="N13" s="198"/>
      <c r="O13" s="199"/>
      <c r="P13" s="199"/>
      <c r="Q13" s="201" t="str">
        <f>M36</f>
        <v>69  FANTA Jiří</v>
      </c>
      <c r="R13" s="220"/>
      <c r="S13" s="213"/>
      <c r="T13" s="214" t="s">
        <v>1</v>
      </c>
      <c r="U13" s="215" t="s">
        <v>685</v>
      </c>
      <c r="V13" s="198"/>
      <c r="W13" s="199"/>
      <c r="X13" s="194"/>
      <c r="Y13" s="181"/>
      <c r="Z13" s="201" t="str">
        <f>M24</f>
        <v>68  ČECHMAN Martin</v>
      </c>
      <c r="AA13" s="222"/>
      <c r="AB13" s="213"/>
      <c r="AC13" s="214" t="s">
        <v>1</v>
      </c>
      <c r="AD13" s="215" t="s">
        <v>632</v>
      </c>
      <c r="AE13" s="194"/>
      <c r="AF13" s="194"/>
      <c r="AG13" s="194"/>
      <c r="AH13" s="210" t="str">
        <f>AD17</f>
        <v>35  EILERS Joachim</v>
      </c>
      <c r="AI13" s="222"/>
      <c r="AJ13" s="217"/>
      <c r="AK13" s="654" t="s">
        <v>117</v>
      </c>
      <c r="AL13" s="219" t="s">
        <v>637</v>
      </c>
    </row>
    <row r="14" spans="1:42" s="31" customFormat="1" ht="15">
      <c r="A14" s="194">
        <v>59</v>
      </c>
      <c r="B14" s="602">
        <v>10009176281</v>
      </c>
      <c r="C14" s="194" t="s">
        <v>658</v>
      </c>
      <c r="D14" s="194" t="s">
        <v>659</v>
      </c>
      <c r="E14" s="194" t="s">
        <v>188</v>
      </c>
      <c r="F14" s="194" t="s">
        <v>606</v>
      </c>
      <c r="G14" s="194" t="s">
        <v>161</v>
      </c>
      <c r="H14" s="194"/>
      <c r="I14" s="201" t="str">
        <f>C38</f>
        <v>74  WAGNER Robin</v>
      </c>
      <c r="J14" s="220"/>
      <c r="K14" s="213"/>
      <c r="L14" s="204" t="s">
        <v>2</v>
      </c>
      <c r="M14" s="205" t="s">
        <v>616</v>
      </c>
      <c r="N14" s="198"/>
      <c r="O14" s="199"/>
      <c r="P14" s="199"/>
      <c r="Q14" s="201" t="str">
        <f>M26</f>
        <v>28  CECI Luca</v>
      </c>
      <c r="R14" s="220"/>
      <c r="S14" s="213"/>
      <c r="T14" s="214" t="s">
        <v>2</v>
      </c>
      <c r="U14" s="215" t="s">
        <v>683</v>
      </c>
      <c r="V14" s="198"/>
      <c r="W14" s="199"/>
      <c r="X14" s="194"/>
      <c r="Y14" s="181"/>
      <c r="Z14" s="201" t="str">
        <f>M34</f>
        <v>72  KELEMEN Pavel</v>
      </c>
      <c r="AA14" s="222"/>
      <c r="AB14" s="213"/>
      <c r="AC14" s="214" t="s">
        <v>2</v>
      </c>
      <c r="AD14" s="215" t="s">
        <v>635</v>
      </c>
      <c r="AE14" s="194"/>
      <c r="AF14" s="194"/>
      <c r="AG14" s="194"/>
      <c r="AH14" s="223" t="str">
        <f>AD16</f>
        <v>17  OMELCHENKO  Sergeii</v>
      </c>
      <c r="AI14" s="222"/>
      <c r="AJ14" s="217"/>
      <c r="AK14" s="654" t="s">
        <v>118</v>
      </c>
      <c r="AL14" s="219" t="s">
        <v>615</v>
      </c>
    </row>
    <row r="15" spans="1:42" s="31" customFormat="1" ht="15">
      <c r="A15" s="194">
        <v>72</v>
      </c>
      <c r="B15" s="602">
        <v>10006422895</v>
      </c>
      <c r="C15" s="194" t="s">
        <v>198</v>
      </c>
      <c r="D15" s="194" t="s">
        <v>199</v>
      </c>
      <c r="E15" s="194" t="s">
        <v>134</v>
      </c>
      <c r="F15" s="194" t="s">
        <v>214</v>
      </c>
      <c r="G15" s="194" t="s">
        <v>161</v>
      </c>
      <c r="H15" s="194"/>
      <c r="I15" s="201" t="str">
        <f>C43</f>
        <v>73  SOJKA David</v>
      </c>
      <c r="J15" s="220"/>
      <c r="K15" s="213"/>
      <c r="L15" s="204" t="s">
        <v>3</v>
      </c>
      <c r="M15" s="205" t="s">
        <v>679</v>
      </c>
      <c r="N15" s="198"/>
      <c r="O15" s="199"/>
      <c r="P15" s="199"/>
      <c r="Q15" s="221" t="str">
        <f>M27</f>
        <v>71  JUNEK Josef Maxmilian</v>
      </c>
      <c r="R15" s="220"/>
      <c r="S15" s="213"/>
      <c r="T15" s="204" t="s">
        <v>3</v>
      </c>
      <c r="U15" s="205" t="s">
        <v>613</v>
      </c>
      <c r="V15" s="198"/>
      <c r="W15" s="199"/>
      <c r="X15" s="194"/>
      <c r="Y15" s="181"/>
      <c r="Z15" s="201" t="str">
        <f>U23</f>
        <v>35  EILERS Joachim</v>
      </c>
      <c r="AA15" s="651" t="s">
        <v>689</v>
      </c>
      <c r="AB15" s="213"/>
      <c r="AC15" s="204" t="s">
        <v>3</v>
      </c>
      <c r="AD15" s="205" t="s">
        <v>686</v>
      </c>
      <c r="AE15" s="194"/>
      <c r="AF15" s="194"/>
      <c r="AG15" s="194"/>
      <c r="AH15" s="223" t="str">
        <f>AD26</f>
        <v>59  RAJKOWSKI Patryk</v>
      </c>
      <c r="AI15" s="222"/>
      <c r="AJ15" s="217"/>
      <c r="AK15" s="654" t="s">
        <v>119</v>
      </c>
      <c r="AL15" s="219" t="s">
        <v>686</v>
      </c>
    </row>
    <row r="16" spans="1:42" s="31" customFormat="1" ht="15">
      <c r="A16" s="194">
        <v>24</v>
      </c>
      <c r="B16" s="602">
        <v>10007772108</v>
      </c>
      <c r="C16" s="194" t="s">
        <v>166</v>
      </c>
      <c r="D16" s="194" t="s">
        <v>660</v>
      </c>
      <c r="E16" s="194" t="s">
        <v>221</v>
      </c>
      <c r="F16" s="194" t="s">
        <v>169</v>
      </c>
      <c r="G16" s="194" t="s">
        <v>161</v>
      </c>
      <c r="H16" s="194"/>
      <c r="I16" s="201" t="str">
        <f>C44</f>
        <v>70  JANOŠEK Jiří</v>
      </c>
      <c r="J16" s="220"/>
      <c r="K16" s="213"/>
      <c r="L16" s="204" t="s">
        <v>4</v>
      </c>
      <c r="M16" s="205" t="s">
        <v>680</v>
      </c>
      <c r="N16" s="198"/>
      <c r="O16" s="199" t="s">
        <v>6</v>
      </c>
      <c r="P16" s="199"/>
      <c r="Q16" s="201" t="str">
        <f>M38</f>
        <v>59  RAJKOWSKI Patryk</v>
      </c>
      <c r="R16" s="220"/>
      <c r="S16" s="213"/>
      <c r="T16" s="204" t="s">
        <v>4</v>
      </c>
      <c r="U16" s="205" t="s">
        <v>616</v>
      </c>
      <c r="V16" s="198"/>
      <c r="W16" s="199" t="s">
        <v>6</v>
      </c>
      <c r="X16" s="194"/>
      <c r="Y16" s="181"/>
      <c r="Z16" s="201" t="str">
        <f>U13</f>
        <v>17  OMELCHENKO  Sergeii</v>
      </c>
      <c r="AA16" s="222"/>
      <c r="AB16" s="213"/>
      <c r="AC16" s="204" t="s">
        <v>4</v>
      </c>
      <c r="AD16" s="205" t="s">
        <v>685</v>
      </c>
      <c r="AE16" s="194"/>
      <c r="AF16" s="194"/>
      <c r="AG16" s="194"/>
      <c r="AH16" s="223" t="str">
        <f>AD27</f>
        <v>28  CECI Luca</v>
      </c>
      <c r="AI16" s="222"/>
      <c r="AJ16" s="217"/>
      <c r="AK16" s="654" t="s">
        <v>120</v>
      </c>
      <c r="AL16" s="219" t="s">
        <v>687</v>
      </c>
    </row>
    <row r="17" spans="1:40" s="31" customFormat="1" ht="15.75" thickBot="1">
      <c r="A17" s="194">
        <v>20</v>
      </c>
      <c r="B17" s="602">
        <v>10007073506</v>
      </c>
      <c r="C17" s="194" t="s">
        <v>162</v>
      </c>
      <c r="D17" s="194" t="s">
        <v>163</v>
      </c>
      <c r="E17" s="194" t="s">
        <v>164</v>
      </c>
      <c r="F17" s="194" t="s">
        <v>165</v>
      </c>
      <c r="G17" s="194" t="s">
        <v>161</v>
      </c>
      <c r="H17" s="194"/>
      <c r="I17" s="225" t="str">
        <f>C49</f>
        <v>33  ZSCHOCKE Felix</v>
      </c>
      <c r="J17" s="220"/>
      <c r="K17" s="226"/>
      <c r="L17" s="204" t="s">
        <v>5</v>
      </c>
      <c r="M17" s="205" t="s">
        <v>681</v>
      </c>
      <c r="N17" s="198"/>
      <c r="O17" s="227">
        <v>10.452999999999999</v>
      </c>
      <c r="P17" s="199"/>
      <c r="Q17" s="201" t="str">
        <f>M17</f>
        <v>33  ZSCHOCKE Felix</v>
      </c>
      <c r="R17" s="220"/>
      <c r="S17" s="213"/>
      <c r="T17" s="603" t="s">
        <v>5</v>
      </c>
      <c r="U17" s="205" t="s">
        <v>681</v>
      </c>
      <c r="V17" s="198"/>
      <c r="W17" s="227">
        <v>11.2</v>
      </c>
      <c r="X17" s="194"/>
      <c r="Y17" s="181"/>
      <c r="Z17" s="201" t="str">
        <f>U25</f>
        <v>31  JONAUSKAS Svajunas</v>
      </c>
      <c r="AA17" s="229"/>
      <c r="AB17" s="226"/>
      <c r="AC17" s="603"/>
      <c r="AD17" s="205" t="s">
        <v>637</v>
      </c>
      <c r="AE17" s="230" t="s">
        <v>6</v>
      </c>
      <c r="AF17" s="227">
        <v>10.992000000000001</v>
      </c>
      <c r="AG17" s="194"/>
      <c r="AH17" s="223" t="str">
        <f>AD28</f>
        <v>25  SHURSHIN Nikita</v>
      </c>
      <c r="AI17" s="229"/>
      <c r="AJ17" s="231"/>
      <c r="AK17" s="654" t="s">
        <v>121</v>
      </c>
      <c r="AL17" s="219" t="s">
        <v>685</v>
      </c>
      <c r="AM17" s="32" t="s">
        <v>6</v>
      </c>
      <c r="AN17" s="33">
        <v>11.012</v>
      </c>
    </row>
    <row r="18" spans="1:40" s="31" customFormat="1" ht="15.75" thickBot="1">
      <c r="A18" s="194">
        <v>74</v>
      </c>
      <c r="B18" s="602">
        <v>10007294683</v>
      </c>
      <c r="C18" s="194" t="s">
        <v>202</v>
      </c>
      <c r="D18" s="194" t="s">
        <v>203</v>
      </c>
      <c r="E18" s="194" t="s">
        <v>134</v>
      </c>
      <c r="F18" s="194" t="s">
        <v>214</v>
      </c>
      <c r="G18" s="194" t="s">
        <v>161</v>
      </c>
      <c r="H18" s="194"/>
      <c r="I18" s="201"/>
      <c r="J18" s="228"/>
      <c r="K18" s="232"/>
      <c r="L18" s="233"/>
      <c r="M18" s="205"/>
      <c r="N18" s="198"/>
      <c r="O18" s="199"/>
      <c r="P18" s="199"/>
      <c r="Q18" s="201" t="str">
        <f>M29</f>
        <v>17  OMELCHENKO  Sergeii</v>
      </c>
      <c r="R18" s="228"/>
      <c r="S18" s="226"/>
      <c r="T18" s="603" t="s">
        <v>116</v>
      </c>
      <c r="U18" s="205" t="s">
        <v>684</v>
      </c>
      <c r="V18" s="198"/>
      <c r="W18" s="199"/>
      <c r="X18" s="194"/>
      <c r="Y18" s="181"/>
      <c r="Z18" s="234"/>
      <c r="AA18" s="195"/>
      <c r="AB18" s="234"/>
      <c r="AC18" s="194"/>
      <c r="AD18" s="194"/>
      <c r="AE18" s="194"/>
      <c r="AF18" s="194"/>
      <c r="AG18" s="194"/>
      <c r="AH18" s="236"/>
      <c r="AI18" s="236"/>
      <c r="AJ18" s="236"/>
      <c r="AK18" s="194"/>
      <c r="AL18" s="194"/>
    </row>
    <row r="19" spans="1:40" s="31" customFormat="1" ht="15">
      <c r="A19" s="194">
        <v>28</v>
      </c>
      <c r="B19" s="602">
        <v>10006108051</v>
      </c>
      <c r="C19" s="194" t="s">
        <v>172</v>
      </c>
      <c r="D19" s="194" t="s">
        <v>173</v>
      </c>
      <c r="E19" s="194" t="s">
        <v>215</v>
      </c>
      <c r="F19" s="194" t="s">
        <v>91</v>
      </c>
      <c r="G19" s="194" t="s">
        <v>161</v>
      </c>
      <c r="H19" s="194"/>
      <c r="I19" s="234"/>
      <c r="J19" s="195"/>
      <c r="K19" s="234"/>
      <c r="L19" s="235"/>
      <c r="M19" s="234"/>
      <c r="N19" s="198"/>
      <c r="O19" s="199"/>
      <c r="P19" s="199"/>
      <c r="Q19" s="234"/>
      <c r="R19" s="195"/>
      <c r="S19" s="234"/>
      <c r="T19" s="235"/>
      <c r="U19" s="234"/>
      <c r="V19" s="198"/>
      <c r="W19" s="199"/>
      <c r="X19" s="194"/>
      <c r="Y19" s="181"/>
      <c r="Z19" s="234"/>
      <c r="AA19" s="195"/>
      <c r="AB19" s="234"/>
      <c r="AC19" s="235"/>
      <c r="AE19" s="194"/>
      <c r="AF19" s="194"/>
      <c r="AG19" s="194"/>
      <c r="AH19" s="236"/>
      <c r="AI19" s="236"/>
      <c r="AJ19" s="236"/>
      <c r="AK19" s="236"/>
      <c r="AL19" s="236"/>
    </row>
    <row r="20" spans="1:40" s="31" customFormat="1" ht="15">
      <c r="A20" s="194">
        <v>25</v>
      </c>
      <c r="B20" s="602">
        <v>10007271546</v>
      </c>
      <c r="C20" s="194" t="s">
        <v>170</v>
      </c>
      <c r="D20" s="194" t="s">
        <v>228</v>
      </c>
      <c r="E20" s="194" t="s">
        <v>221</v>
      </c>
      <c r="F20" s="194" t="s">
        <v>169</v>
      </c>
      <c r="G20" s="194" t="s">
        <v>161</v>
      </c>
      <c r="H20" s="194"/>
      <c r="I20" s="198"/>
      <c r="J20" s="237"/>
      <c r="K20" s="198"/>
      <c r="L20" s="238"/>
      <c r="M20" s="198"/>
      <c r="N20" s="198"/>
      <c r="O20" s="199"/>
      <c r="P20" s="199"/>
      <c r="Q20" s="198"/>
      <c r="R20" s="237"/>
      <c r="S20" s="198"/>
      <c r="T20" s="238"/>
      <c r="U20" s="198"/>
      <c r="V20" s="198"/>
      <c r="W20" s="199"/>
      <c r="X20" s="194"/>
      <c r="Y20" s="181"/>
      <c r="Z20" s="198"/>
      <c r="AA20" s="237"/>
      <c r="AB20" s="198"/>
      <c r="AC20" s="238"/>
      <c r="AD20" s="198"/>
      <c r="AE20" s="194"/>
      <c r="AF20" s="194"/>
      <c r="AG20" s="194"/>
      <c r="AH20" s="239"/>
      <c r="AI20" s="239"/>
      <c r="AJ20" s="239"/>
      <c r="AK20" s="239"/>
      <c r="AL20" s="239"/>
    </row>
    <row r="21" spans="1:40" s="31" customFormat="1" ht="15">
      <c r="A21" s="194">
        <v>31</v>
      </c>
      <c r="B21" s="602">
        <v>10009181032</v>
      </c>
      <c r="C21" s="194" t="s">
        <v>175</v>
      </c>
      <c r="D21" s="194" t="s">
        <v>176</v>
      </c>
      <c r="E21" s="194" t="s">
        <v>485</v>
      </c>
      <c r="F21" s="194" t="s">
        <v>646</v>
      </c>
      <c r="G21" s="194" t="s">
        <v>161</v>
      </c>
      <c r="H21" s="194"/>
      <c r="I21" s="240" t="s">
        <v>10</v>
      </c>
      <c r="J21" s="195" t="s">
        <v>27</v>
      </c>
      <c r="K21" s="196"/>
      <c r="L21" s="197" t="s">
        <v>28</v>
      </c>
      <c r="M21" s="198"/>
      <c r="N21" s="198"/>
      <c r="O21" s="199"/>
      <c r="P21" s="199"/>
      <c r="Q21" s="196" t="s">
        <v>10</v>
      </c>
      <c r="R21" s="195" t="s">
        <v>27</v>
      </c>
      <c r="S21" s="196"/>
      <c r="T21" s="197" t="s">
        <v>28</v>
      </c>
      <c r="U21" s="198"/>
      <c r="V21" s="198"/>
      <c r="W21" s="199"/>
      <c r="X21" s="194"/>
      <c r="Y21" s="181"/>
      <c r="Z21" s="145" t="s">
        <v>31</v>
      </c>
      <c r="AA21" s="195" t="s">
        <v>27</v>
      </c>
      <c r="AB21" s="196"/>
      <c r="AC21" s="197" t="s">
        <v>28</v>
      </c>
      <c r="AD21" s="198"/>
      <c r="AE21" s="194"/>
      <c r="AF21" s="194"/>
      <c r="AG21" s="194"/>
      <c r="AH21" s="200" t="s">
        <v>33</v>
      </c>
      <c r="AI21" s="195" t="s">
        <v>27</v>
      </c>
      <c r="AJ21" s="196"/>
      <c r="AK21" s="197" t="s">
        <v>28</v>
      </c>
      <c r="AL21" s="198"/>
    </row>
    <row r="22" spans="1:40" s="31" customFormat="1" ht="15.75" thickBot="1">
      <c r="A22" s="194">
        <v>35</v>
      </c>
      <c r="B22" s="602">
        <v>10006379247</v>
      </c>
      <c r="C22" s="194" t="s">
        <v>222</v>
      </c>
      <c r="D22" s="194" t="s">
        <v>185</v>
      </c>
      <c r="E22" s="194" t="s">
        <v>216</v>
      </c>
      <c r="F22" s="194" t="s">
        <v>213</v>
      </c>
      <c r="G22" s="194" t="s">
        <v>161</v>
      </c>
      <c r="H22" s="194"/>
      <c r="I22" s="201" t="s">
        <v>29</v>
      </c>
      <c r="J22" s="202"/>
      <c r="K22" s="203"/>
      <c r="L22" s="204"/>
      <c r="M22" s="205" t="s">
        <v>7</v>
      </c>
      <c r="N22" s="198"/>
      <c r="O22" s="199"/>
      <c r="P22" s="199"/>
      <c r="Q22" s="201" t="s">
        <v>29</v>
      </c>
      <c r="R22" s="241"/>
      <c r="S22" s="206"/>
      <c r="T22" s="204"/>
      <c r="U22" s="205" t="s">
        <v>7</v>
      </c>
      <c r="V22" s="198"/>
      <c r="W22" s="199"/>
      <c r="X22" s="194"/>
      <c r="Y22" s="181"/>
      <c r="Z22" s="205" t="s">
        <v>29</v>
      </c>
      <c r="AA22" s="202"/>
      <c r="AB22" s="206"/>
      <c r="AC22" s="224"/>
      <c r="AD22" s="205" t="s">
        <v>7</v>
      </c>
      <c r="AE22" s="194"/>
      <c r="AF22" s="194"/>
      <c r="AG22" s="194"/>
      <c r="AH22" s="210" t="s">
        <v>29</v>
      </c>
      <c r="AI22" s="208"/>
      <c r="AJ22" s="208"/>
      <c r="AK22" s="207"/>
      <c r="AL22" s="210" t="s">
        <v>7</v>
      </c>
    </row>
    <row r="23" spans="1:40" s="31" customFormat="1" ht="15">
      <c r="A23" s="194">
        <v>73</v>
      </c>
      <c r="B23" s="602">
        <v>10008950858</v>
      </c>
      <c r="C23" s="194" t="s">
        <v>200</v>
      </c>
      <c r="D23" s="194" t="s">
        <v>201</v>
      </c>
      <c r="E23" s="194" t="s">
        <v>134</v>
      </c>
      <c r="F23" s="194" t="s">
        <v>214</v>
      </c>
      <c r="G23" s="194" t="s">
        <v>161</v>
      </c>
      <c r="H23" s="194"/>
      <c r="I23" s="221" t="str">
        <f>C33</f>
        <v>17  OMELCHENKO  Sergeii</v>
      </c>
      <c r="J23" s="212"/>
      <c r="K23" s="213"/>
      <c r="L23" s="214" t="s">
        <v>0</v>
      </c>
      <c r="M23" s="215" t="s">
        <v>682</v>
      </c>
      <c r="N23" s="198"/>
      <c r="O23" s="199"/>
      <c r="P23" s="199"/>
      <c r="Q23" s="201" t="str">
        <f>M25</f>
        <v>34  TURKOV Ivan</v>
      </c>
      <c r="R23" s="212"/>
      <c r="S23" s="213"/>
      <c r="T23" s="214" t="s">
        <v>0</v>
      </c>
      <c r="U23" s="215" t="s">
        <v>637</v>
      </c>
      <c r="V23" s="198"/>
      <c r="W23" s="199"/>
      <c r="X23" s="194"/>
      <c r="Y23" s="181"/>
      <c r="Z23" s="201" t="str">
        <f>M23</f>
        <v>24  DUBCHENKO Aleksandr</v>
      </c>
      <c r="AA23" s="216"/>
      <c r="AB23" s="213"/>
      <c r="AC23" s="214" t="s">
        <v>0</v>
      </c>
      <c r="AD23" s="215" t="s">
        <v>629</v>
      </c>
      <c r="AE23" s="194"/>
      <c r="AF23" s="194"/>
      <c r="AG23" s="194"/>
      <c r="AH23" s="223" t="str">
        <f>AD12</f>
        <v>72  KELEMEN Pavel</v>
      </c>
      <c r="AI23" s="242"/>
      <c r="AJ23" s="217"/>
      <c r="AK23" s="218" t="s">
        <v>0</v>
      </c>
      <c r="AL23" s="219" t="s">
        <v>629</v>
      </c>
    </row>
    <row r="24" spans="1:40" s="31" customFormat="1" ht="15">
      <c r="A24" s="194">
        <v>70</v>
      </c>
      <c r="B24" s="602">
        <v>10009718572</v>
      </c>
      <c r="C24" s="194" t="s">
        <v>195</v>
      </c>
      <c r="D24" s="194" t="s">
        <v>194</v>
      </c>
      <c r="E24" s="194" t="s">
        <v>134</v>
      </c>
      <c r="F24" s="194" t="s">
        <v>214</v>
      </c>
      <c r="G24" s="194" t="s">
        <v>161</v>
      </c>
      <c r="H24" s="194"/>
      <c r="I24" s="201" t="str">
        <f>C36</f>
        <v>24  DUBCHENKO Aleksandr</v>
      </c>
      <c r="J24" s="220"/>
      <c r="K24" s="213"/>
      <c r="L24" s="214" t="s">
        <v>1</v>
      </c>
      <c r="M24" s="215" t="s">
        <v>635</v>
      </c>
      <c r="N24" s="198"/>
      <c r="O24" s="199"/>
      <c r="P24" s="199"/>
      <c r="Q24" s="201" t="str">
        <f>M35</f>
        <v>31  JONAUSKAS Svajunas</v>
      </c>
      <c r="R24" s="220"/>
      <c r="S24" s="213"/>
      <c r="T24" s="214" t="s">
        <v>1</v>
      </c>
      <c r="U24" s="215" t="s">
        <v>615</v>
      </c>
      <c r="V24" s="198"/>
      <c r="W24" s="199"/>
      <c r="X24" s="194"/>
      <c r="Y24" s="181"/>
      <c r="Z24" s="201" t="str">
        <f>M33</f>
        <v>78  BOS Theo</v>
      </c>
      <c r="AA24" s="222"/>
      <c r="AB24" s="213"/>
      <c r="AC24" s="214" t="s">
        <v>1</v>
      </c>
      <c r="AD24" s="215" t="s">
        <v>682</v>
      </c>
      <c r="AE24" s="194"/>
      <c r="AF24" s="194"/>
      <c r="AG24" s="194"/>
      <c r="AH24" s="223" t="str">
        <f>AD13</f>
        <v>16  VYNOKUROV Andrii</v>
      </c>
      <c r="AI24" s="243"/>
      <c r="AJ24" s="217"/>
      <c r="AK24" s="218" t="s">
        <v>1</v>
      </c>
      <c r="AL24" s="219" t="s">
        <v>635</v>
      </c>
    </row>
    <row r="25" spans="1:40" s="31" customFormat="1" ht="15">
      <c r="A25" s="194">
        <v>68</v>
      </c>
      <c r="B25" s="602">
        <v>10010166590</v>
      </c>
      <c r="C25" s="194" t="s">
        <v>189</v>
      </c>
      <c r="D25" s="194" t="s">
        <v>190</v>
      </c>
      <c r="E25" s="194" t="s">
        <v>134</v>
      </c>
      <c r="F25" s="194" t="s">
        <v>214</v>
      </c>
      <c r="G25" s="194" t="s">
        <v>161</v>
      </c>
      <c r="H25" s="194"/>
      <c r="I25" s="244" t="str">
        <f>C39</f>
        <v>28  CECI Luca</v>
      </c>
      <c r="J25" s="220"/>
      <c r="K25" s="213"/>
      <c r="L25" s="204" t="s">
        <v>2</v>
      </c>
      <c r="M25" s="205" t="s">
        <v>634</v>
      </c>
      <c r="N25" s="198"/>
      <c r="O25" s="199"/>
      <c r="P25" s="199"/>
      <c r="Q25" s="201" t="str">
        <f>M15</f>
        <v>74  WAGNER Robin</v>
      </c>
      <c r="R25" s="220"/>
      <c r="S25" s="213"/>
      <c r="T25" s="214" t="s">
        <v>2</v>
      </c>
      <c r="U25" s="215" t="s">
        <v>686</v>
      </c>
      <c r="V25" s="198"/>
      <c r="W25" s="199"/>
      <c r="X25" s="194"/>
      <c r="Y25" s="181"/>
      <c r="Z25" s="201" t="str">
        <f>M13</f>
        <v>73  SOJKA David</v>
      </c>
      <c r="AA25" s="222"/>
      <c r="AB25" s="213"/>
      <c r="AC25" s="214" t="s">
        <v>2</v>
      </c>
      <c r="AD25" s="215" t="s">
        <v>631</v>
      </c>
      <c r="AE25" s="194"/>
      <c r="AF25" s="194"/>
      <c r="AG25" s="194"/>
      <c r="AH25" s="223" t="str">
        <f>AD14</f>
        <v>68  ČECHMAN Martin</v>
      </c>
      <c r="AI25" s="243"/>
      <c r="AJ25" s="217"/>
      <c r="AK25" s="218" t="s">
        <v>2</v>
      </c>
      <c r="AL25" s="219" t="s">
        <v>614</v>
      </c>
    </row>
    <row r="26" spans="1:40" s="31" customFormat="1" ht="15">
      <c r="A26" s="194">
        <v>69</v>
      </c>
      <c r="B26" s="602">
        <v>10009175574</v>
      </c>
      <c r="C26" s="194" t="s">
        <v>193</v>
      </c>
      <c r="D26" s="194" t="s">
        <v>194</v>
      </c>
      <c r="E26" s="194" t="s">
        <v>134</v>
      </c>
      <c r="F26" s="194" t="s">
        <v>214</v>
      </c>
      <c r="G26" s="194" t="s">
        <v>161</v>
      </c>
      <c r="H26" s="194"/>
      <c r="I26" s="201" t="str">
        <f>C42</f>
        <v>35  EILERS Joachim</v>
      </c>
      <c r="J26" s="220"/>
      <c r="K26" s="213"/>
      <c r="L26" s="204" t="s">
        <v>3</v>
      </c>
      <c r="M26" s="205" t="s">
        <v>683</v>
      </c>
      <c r="N26" s="198"/>
      <c r="O26" s="199"/>
      <c r="P26" s="199"/>
      <c r="Q26" s="201" t="str">
        <f>M16</f>
        <v>70  JANOŠEK Jiří</v>
      </c>
      <c r="R26" s="220"/>
      <c r="S26" s="213"/>
      <c r="T26" s="204" t="s">
        <v>3</v>
      </c>
      <c r="U26" s="205" t="s">
        <v>634</v>
      </c>
      <c r="V26" s="198"/>
      <c r="W26" s="199"/>
      <c r="X26" s="194"/>
      <c r="Y26" s="181"/>
      <c r="Z26" s="201" t="str">
        <f>U12</f>
        <v>59  RAJKOWSKI Patryk</v>
      </c>
      <c r="AA26" s="222"/>
      <c r="AB26" s="213"/>
      <c r="AC26" s="204" t="s">
        <v>3</v>
      </c>
      <c r="AD26" s="205" t="s">
        <v>687</v>
      </c>
      <c r="AE26" s="194"/>
      <c r="AF26" s="194"/>
      <c r="AG26" s="194"/>
      <c r="AH26" s="223" t="str">
        <f>AD23</f>
        <v>78  BOS Theo</v>
      </c>
      <c r="AI26" s="243"/>
      <c r="AJ26" s="217"/>
      <c r="AK26" s="218" t="s">
        <v>3</v>
      </c>
      <c r="AL26" s="219" t="s">
        <v>682</v>
      </c>
    </row>
    <row r="27" spans="1:40" s="31" customFormat="1" ht="15">
      <c r="A27" s="194">
        <v>78</v>
      </c>
      <c r="B27" s="602">
        <v>10050887493</v>
      </c>
      <c r="C27" s="194" t="s">
        <v>219</v>
      </c>
      <c r="D27" s="194" t="s">
        <v>205</v>
      </c>
      <c r="E27" s="194" t="s">
        <v>220</v>
      </c>
      <c r="F27" s="194" t="s">
        <v>234</v>
      </c>
      <c r="G27" s="194" t="s">
        <v>161</v>
      </c>
      <c r="H27" s="194"/>
      <c r="I27" s="201" t="str">
        <f>C45</f>
        <v>68  ČECHMAN Martin</v>
      </c>
      <c r="J27" s="220"/>
      <c r="K27" s="213"/>
      <c r="L27" s="204" t="s">
        <v>661</v>
      </c>
      <c r="M27" s="205" t="s">
        <v>684</v>
      </c>
      <c r="N27" s="198"/>
      <c r="O27" s="199" t="s">
        <v>6</v>
      </c>
      <c r="P27" s="199"/>
      <c r="Q27" s="201" t="str">
        <f>M37</f>
        <v>25  SHURSHIN Nikita</v>
      </c>
      <c r="R27" s="220"/>
      <c r="S27" s="213"/>
      <c r="T27" s="603" t="s">
        <v>4</v>
      </c>
      <c r="U27" s="205" t="s">
        <v>680</v>
      </c>
      <c r="V27" s="198"/>
      <c r="W27" s="199" t="s">
        <v>6</v>
      </c>
      <c r="X27" s="194"/>
      <c r="Y27" s="181"/>
      <c r="Z27" s="201" t="str">
        <f>U24</f>
        <v>25  SHURSHIN Nikita</v>
      </c>
      <c r="AA27" s="222"/>
      <c r="AB27" s="213"/>
      <c r="AC27" s="204" t="s">
        <v>4</v>
      </c>
      <c r="AD27" s="205" t="s">
        <v>683</v>
      </c>
      <c r="AE27" s="194"/>
      <c r="AF27" s="194"/>
      <c r="AG27" s="194"/>
      <c r="AH27" s="223" t="str">
        <f>AD24</f>
        <v>24  DUBCHENKO Aleksandr</v>
      </c>
      <c r="AI27" s="243"/>
      <c r="AJ27" s="217"/>
      <c r="AK27" s="218" t="s">
        <v>4</v>
      </c>
      <c r="AL27" s="219" t="s">
        <v>632</v>
      </c>
    </row>
    <row r="28" spans="1:40" s="31" customFormat="1" ht="15.75" thickBot="1">
      <c r="A28" s="194">
        <v>71</v>
      </c>
      <c r="B28" s="602">
        <v>10010166691</v>
      </c>
      <c r="C28" s="194" t="s">
        <v>196</v>
      </c>
      <c r="D28" s="194" t="s">
        <v>225</v>
      </c>
      <c r="E28" s="194" t="s">
        <v>134</v>
      </c>
      <c r="F28" s="194" t="s">
        <v>214</v>
      </c>
      <c r="G28" s="194" t="s">
        <v>161</v>
      </c>
      <c r="H28" s="194"/>
      <c r="I28" s="225" t="str">
        <f>C48</f>
        <v>71  JUNEK Josef Maxmilian</v>
      </c>
      <c r="J28" s="220"/>
      <c r="K28" s="226"/>
      <c r="L28" s="204" t="s">
        <v>662</v>
      </c>
      <c r="M28" s="205" t="s">
        <v>637</v>
      </c>
      <c r="N28" s="198"/>
      <c r="O28" s="227">
        <v>10.742000000000001</v>
      </c>
      <c r="P28" s="199"/>
      <c r="Q28" s="201" t="str">
        <f>M28</f>
        <v>35  EILERS Joachim</v>
      </c>
      <c r="R28" s="220"/>
      <c r="S28" s="213"/>
      <c r="T28" s="603" t="s">
        <v>5</v>
      </c>
      <c r="U28" s="205" t="s">
        <v>679</v>
      </c>
      <c r="V28" s="198"/>
      <c r="W28" s="227">
        <v>11.621</v>
      </c>
      <c r="X28" s="194"/>
      <c r="Y28" s="181"/>
      <c r="Z28" s="201" t="str">
        <f>U14</f>
        <v>28  CECI Luca</v>
      </c>
      <c r="AA28" s="229"/>
      <c r="AB28" s="226"/>
      <c r="AC28" s="204" t="s">
        <v>5</v>
      </c>
      <c r="AD28" s="205" t="s">
        <v>615</v>
      </c>
      <c r="AE28" s="230" t="s">
        <v>6</v>
      </c>
      <c r="AF28" s="227">
        <v>10.919</v>
      </c>
      <c r="AG28" s="194"/>
      <c r="AH28" s="223" t="str">
        <f>AD25</f>
        <v>73  SOJKA David</v>
      </c>
      <c r="AI28" s="245"/>
      <c r="AJ28" s="231"/>
      <c r="AK28" s="218" t="s">
        <v>5</v>
      </c>
      <c r="AL28" s="219" t="s">
        <v>631</v>
      </c>
      <c r="AM28" s="32" t="s">
        <v>6</v>
      </c>
      <c r="AN28" s="33">
        <v>10.891</v>
      </c>
    </row>
    <row r="29" spans="1:40" s="31" customFormat="1" ht="15.75" thickBot="1">
      <c r="A29" s="194">
        <v>33</v>
      </c>
      <c r="B29" s="602">
        <v>10010732628</v>
      </c>
      <c r="C29" s="194" t="s">
        <v>223</v>
      </c>
      <c r="D29" s="194" t="s">
        <v>179</v>
      </c>
      <c r="E29" s="194" t="s">
        <v>216</v>
      </c>
      <c r="F29" s="194" t="s">
        <v>213</v>
      </c>
      <c r="G29" s="194" t="s">
        <v>161</v>
      </c>
      <c r="H29" s="194"/>
      <c r="I29" s="201" t="str">
        <f>C50</f>
        <v>34  TURKOV Ivan</v>
      </c>
      <c r="J29" s="228"/>
      <c r="K29" s="234"/>
      <c r="L29" s="233" t="s">
        <v>663</v>
      </c>
      <c r="M29" s="205" t="s">
        <v>685</v>
      </c>
      <c r="N29" s="198"/>
      <c r="O29" s="199"/>
      <c r="P29" s="199"/>
      <c r="Q29" s="201"/>
      <c r="R29" s="228"/>
      <c r="S29" s="226"/>
      <c r="T29" s="603" t="s">
        <v>116</v>
      </c>
      <c r="U29" s="205"/>
      <c r="V29" s="198"/>
      <c r="W29" s="199"/>
      <c r="X29" s="194"/>
      <c r="Y29" s="181"/>
      <c r="Z29" s="234"/>
      <c r="AA29" s="195"/>
      <c r="AB29" s="234"/>
      <c r="AC29" s="194"/>
      <c r="AD29" s="194"/>
      <c r="AE29" s="194"/>
      <c r="AF29" s="194"/>
      <c r="AG29" s="194"/>
      <c r="AH29" s="246"/>
      <c r="AI29" s="246"/>
      <c r="AJ29" s="194"/>
      <c r="AK29" s="194"/>
      <c r="AL29" s="194"/>
    </row>
    <row r="30" spans="1:40" s="31" customFormat="1" ht="15">
      <c r="A30" s="194">
        <v>34</v>
      </c>
      <c r="B30" s="602">
        <v>10009090702</v>
      </c>
      <c r="C30" s="194" t="s">
        <v>224</v>
      </c>
      <c r="D30" s="194" t="s">
        <v>183</v>
      </c>
      <c r="E30" s="194" t="s">
        <v>216</v>
      </c>
      <c r="F30" s="194" t="s">
        <v>213</v>
      </c>
      <c r="G30" s="194" t="s">
        <v>161</v>
      </c>
      <c r="H30" s="194"/>
      <c r="I30" s="198"/>
      <c r="J30" s="237"/>
      <c r="K30" s="198"/>
      <c r="L30" s="238"/>
      <c r="M30" s="198"/>
      <c r="N30" s="198"/>
      <c r="O30" s="199"/>
      <c r="P30" s="199"/>
      <c r="Q30" s="198"/>
      <c r="R30" s="237"/>
      <c r="S30" s="198"/>
      <c r="T30" s="238"/>
      <c r="U30" s="198"/>
      <c r="V30" s="198"/>
      <c r="W30" s="198"/>
      <c r="X30" s="194"/>
      <c r="Y30" s="181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</row>
    <row r="31" spans="1:40" s="31" customFormat="1" ht="21">
      <c r="A31" s="211"/>
      <c r="B31" s="211"/>
      <c r="C31" s="211"/>
      <c r="D31" s="211"/>
      <c r="E31" s="211"/>
      <c r="F31" s="211"/>
      <c r="G31" s="211"/>
      <c r="H31" s="194"/>
      <c r="I31" s="240" t="s">
        <v>11</v>
      </c>
      <c r="J31" s="195" t="s">
        <v>27</v>
      </c>
      <c r="K31" s="196"/>
      <c r="L31" s="197" t="s">
        <v>28</v>
      </c>
      <c r="M31" s="198"/>
      <c r="N31" s="198"/>
      <c r="O31" s="199"/>
      <c r="P31" s="199"/>
      <c r="Q31" s="198"/>
      <c r="R31" s="237"/>
      <c r="S31" s="198"/>
      <c r="T31" s="238"/>
      <c r="U31" s="198"/>
      <c r="V31" s="198"/>
      <c r="W31" s="198"/>
      <c r="X31" s="194"/>
      <c r="Y31" s="181"/>
      <c r="Z31" s="194"/>
      <c r="AA31" s="194"/>
      <c r="AB31" s="247"/>
      <c r="AC31" s="248" t="s">
        <v>72</v>
      </c>
      <c r="AD31" s="247"/>
      <c r="AE31" s="247"/>
      <c r="AF31" s="247"/>
      <c r="AG31" s="247"/>
      <c r="AH31" s="247"/>
      <c r="AI31" s="247"/>
      <c r="AJ31" s="194"/>
      <c r="AK31" s="194"/>
      <c r="AL31" s="194"/>
      <c r="AM31" s="194"/>
    </row>
    <row r="32" spans="1:40" s="31" customFormat="1" ht="16.5" thickBot="1">
      <c r="A32" s="594"/>
      <c r="B32" s="253">
        <v>1</v>
      </c>
      <c r="C32" s="253" t="str">
        <f>CONCATENATE(A12,"  ",C12," ",D12)</f>
        <v>16  VYNOKUROV Andrii</v>
      </c>
      <c r="D32" s="253"/>
      <c r="E32" s="594"/>
      <c r="F32" s="594"/>
      <c r="G32" s="594"/>
      <c r="H32" s="194"/>
      <c r="I32" s="201" t="s">
        <v>29</v>
      </c>
      <c r="J32" s="202"/>
      <c r="K32" s="203"/>
      <c r="L32" s="204"/>
      <c r="M32" s="205" t="s">
        <v>7</v>
      </c>
      <c r="N32" s="198"/>
      <c r="O32" s="199"/>
      <c r="P32" s="199"/>
      <c r="Q32" s="198"/>
      <c r="R32" s="237"/>
      <c r="S32" s="198"/>
      <c r="T32" s="238"/>
      <c r="U32" s="198"/>
      <c r="V32" s="198"/>
      <c r="W32" s="198"/>
      <c r="X32" s="194"/>
      <c r="Y32" s="181"/>
      <c r="Z32" s="194"/>
      <c r="AA32" s="194"/>
      <c r="AB32" s="249">
        <v>1</v>
      </c>
      <c r="AC32" s="250">
        <v>78</v>
      </c>
      <c r="AD32" s="251">
        <v>10050887493</v>
      </c>
      <c r="AE32" s="250" t="s">
        <v>219</v>
      </c>
      <c r="AF32" s="655" t="s">
        <v>205</v>
      </c>
      <c r="AG32" s="655" t="s">
        <v>220</v>
      </c>
      <c r="AH32" s="656" t="s">
        <v>234</v>
      </c>
      <c r="AI32" s="252" t="s">
        <v>161</v>
      </c>
      <c r="AJ32" s="194"/>
      <c r="AK32" s="194"/>
      <c r="AL32" s="194"/>
      <c r="AM32" s="194"/>
    </row>
    <row r="33" spans="1:39" s="31" customFormat="1" ht="15.75">
      <c r="A33" s="594"/>
      <c r="B33" s="253">
        <v>2</v>
      </c>
      <c r="C33" s="253" t="str">
        <f t="shared" ref="C33:C50" si="0">CONCATENATE(A13,"  ",C13," ",D13)</f>
        <v>17  OMELCHENKO  Sergeii</v>
      </c>
      <c r="D33" s="253"/>
      <c r="E33" s="594"/>
      <c r="F33" s="594"/>
      <c r="G33" s="594"/>
      <c r="H33" s="194"/>
      <c r="I33" s="201" t="str">
        <f>C34</f>
        <v>59  RAJKOWSKI Patryk</v>
      </c>
      <c r="J33" s="212"/>
      <c r="K33" s="213"/>
      <c r="L33" s="214" t="s">
        <v>0</v>
      </c>
      <c r="M33" s="215" t="s">
        <v>629</v>
      </c>
      <c r="N33" s="198"/>
      <c r="O33" s="199"/>
      <c r="P33" s="199"/>
      <c r="Q33" s="198"/>
      <c r="R33" s="237"/>
      <c r="S33" s="198"/>
      <c r="T33" s="238"/>
      <c r="U33" s="198"/>
      <c r="V33" s="198"/>
      <c r="W33" s="198"/>
      <c r="X33" s="194"/>
      <c r="Y33" s="181"/>
      <c r="Z33" s="194"/>
      <c r="AA33" s="194"/>
      <c r="AB33" s="249">
        <v>2</v>
      </c>
      <c r="AC33" s="250">
        <v>68</v>
      </c>
      <c r="AD33" s="251">
        <v>10010166590</v>
      </c>
      <c r="AE33" s="250" t="s">
        <v>189</v>
      </c>
      <c r="AF33" s="655" t="s">
        <v>190</v>
      </c>
      <c r="AG33" s="655" t="s">
        <v>134</v>
      </c>
      <c r="AH33" s="656" t="s">
        <v>214</v>
      </c>
      <c r="AI33" s="252" t="s">
        <v>161</v>
      </c>
      <c r="AJ33" s="194"/>
      <c r="AK33" s="194"/>
      <c r="AL33" s="194"/>
      <c r="AM33" s="194"/>
    </row>
    <row r="34" spans="1:39" s="31" customFormat="1" ht="15.75">
      <c r="A34" s="594"/>
      <c r="B34" s="253">
        <v>3</v>
      </c>
      <c r="C34" s="253" t="str">
        <f t="shared" si="0"/>
        <v>59  RAJKOWSKI Patryk</v>
      </c>
      <c r="D34" s="253"/>
      <c r="E34" s="594"/>
      <c r="F34" s="594"/>
      <c r="G34" s="594"/>
      <c r="H34" s="194"/>
      <c r="I34" s="201" t="str">
        <f>C35</f>
        <v>72  KELEMEN Pavel</v>
      </c>
      <c r="J34" s="220"/>
      <c r="K34" s="213"/>
      <c r="L34" s="214" t="s">
        <v>1</v>
      </c>
      <c r="M34" s="215" t="s">
        <v>614</v>
      </c>
      <c r="N34" s="198"/>
      <c r="O34" s="199"/>
      <c r="P34" s="199"/>
      <c r="Q34" s="198"/>
      <c r="R34" s="237"/>
      <c r="S34" s="198"/>
      <c r="T34" s="238"/>
      <c r="U34" s="198"/>
      <c r="V34" s="198"/>
      <c r="W34" s="198"/>
      <c r="X34" s="194"/>
      <c r="Y34" s="181"/>
      <c r="Z34" s="194"/>
      <c r="AA34" s="194"/>
      <c r="AB34" s="249">
        <v>3</v>
      </c>
      <c r="AC34" s="250">
        <v>72</v>
      </c>
      <c r="AD34" s="251">
        <v>10006422895</v>
      </c>
      <c r="AE34" s="250" t="s">
        <v>198</v>
      </c>
      <c r="AF34" s="655" t="s">
        <v>199</v>
      </c>
      <c r="AG34" s="655" t="s">
        <v>134</v>
      </c>
      <c r="AH34" s="656" t="s">
        <v>214</v>
      </c>
      <c r="AI34" s="252" t="s">
        <v>161</v>
      </c>
      <c r="AJ34" s="194"/>
      <c r="AK34" s="194"/>
      <c r="AL34" s="194"/>
      <c r="AM34" s="194"/>
    </row>
    <row r="35" spans="1:39" s="31" customFormat="1" ht="15.75">
      <c r="A35" s="594"/>
      <c r="B35" s="253">
        <v>4</v>
      </c>
      <c r="C35" s="253" t="str">
        <f t="shared" si="0"/>
        <v>72  KELEMEN Pavel</v>
      </c>
      <c r="D35" s="253"/>
      <c r="E35" s="594"/>
      <c r="F35" s="594"/>
      <c r="G35" s="594"/>
      <c r="H35" s="194"/>
      <c r="I35" s="201" t="str">
        <f>C40</f>
        <v>25  SHURSHIN Nikita</v>
      </c>
      <c r="J35" s="220"/>
      <c r="K35" s="213"/>
      <c r="L35" s="204" t="s">
        <v>2</v>
      </c>
      <c r="M35" s="205" t="s">
        <v>686</v>
      </c>
      <c r="N35" s="198"/>
      <c r="O35" s="199"/>
      <c r="P35" s="199"/>
      <c r="Q35" s="198"/>
      <c r="R35" s="237"/>
      <c r="S35" s="198"/>
      <c r="T35" s="238"/>
      <c r="U35" s="198"/>
      <c r="V35" s="198"/>
      <c r="W35" s="198"/>
      <c r="X35" s="194"/>
      <c r="Y35" s="181"/>
      <c r="Z35" s="194"/>
      <c r="AA35" s="194"/>
      <c r="AB35" s="249">
        <v>4</v>
      </c>
      <c r="AC35" s="250">
        <v>24</v>
      </c>
      <c r="AD35" s="251">
        <v>10007772108</v>
      </c>
      <c r="AE35" s="250" t="s">
        <v>166</v>
      </c>
      <c r="AF35" s="655" t="s">
        <v>660</v>
      </c>
      <c r="AG35" s="655" t="s">
        <v>221</v>
      </c>
      <c r="AH35" s="656" t="s">
        <v>169</v>
      </c>
      <c r="AI35" s="252" t="s">
        <v>161</v>
      </c>
      <c r="AJ35" s="194"/>
      <c r="AK35" s="194"/>
      <c r="AL35" s="194"/>
      <c r="AM35" s="194"/>
    </row>
    <row r="36" spans="1:39" s="31" customFormat="1" ht="15.75">
      <c r="A36" s="594"/>
      <c r="B36" s="253">
        <v>5</v>
      </c>
      <c r="C36" s="253" t="str">
        <f t="shared" si="0"/>
        <v>24  DUBCHENKO Aleksandr</v>
      </c>
      <c r="D36" s="253"/>
      <c r="E36" s="594"/>
      <c r="F36" s="594"/>
      <c r="G36" s="594"/>
      <c r="H36" s="194"/>
      <c r="I36" s="201" t="str">
        <f>C41</f>
        <v>31  JONAUSKAS Svajunas</v>
      </c>
      <c r="J36" s="220"/>
      <c r="K36" s="213"/>
      <c r="L36" s="204" t="s">
        <v>3</v>
      </c>
      <c r="M36" s="205" t="s">
        <v>613</v>
      </c>
      <c r="N36" s="198"/>
      <c r="O36" s="199"/>
      <c r="P36" s="199"/>
      <c r="Q36" s="198"/>
      <c r="R36" s="237"/>
      <c r="S36" s="198"/>
      <c r="T36" s="238"/>
      <c r="U36" s="198"/>
      <c r="V36" s="198"/>
      <c r="W36" s="198"/>
      <c r="X36" s="194"/>
      <c r="Y36" s="181"/>
      <c r="Z36" s="194"/>
      <c r="AA36" s="194"/>
      <c r="AB36" s="249">
        <v>5</v>
      </c>
      <c r="AC36" s="250">
        <v>16</v>
      </c>
      <c r="AD36" s="251">
        <v>10002418415</v>
      </c>
      <c r="AE36" s="250" t="s">
        <v>226</v>
      </c>
      <c r="AF36" s="655" t="s">
        <v>153</v>
      </c>
      <c r="AG36" s="655" t="s">
        <v>156</v>
      </c>
      <c r="AH36" s="656" t="s">
        <v>233</v>
      </c>
      <c r="AI36" s="252" t="s">
        <v>161</v>
      </c>
      <c r="AJ36" s="194"/>
      <c r="AK36" s="194"/>
      <c r="AL36" s="194"/>
      <c r="AM36" s="194"/>
    </row>
    <row r="37" spans="1:39" s="31" customFormat="1" ht="15.75">
      <c r="A37" s="594"/>
      <c r="B37" s="253">
        <v>6</v>
      </c>
      <c r="C37" s="253" t="str">
        <f t="shared" si="0"/>
        <v>20  SZALONTAY Sándor</v>
      </c>
      <c r="D37" s="253"/>
      <c r="E37" s="594"/>
      <c r="F37" s="594"/>
      <c r="G37" s="594"/>
      <c r="H37" s="194"/>
      <c r="I37" s="201" t="str">
        <f>C46</f>
        <v>69  FANTA Jiří</v>
      </c>
      <c r="J37" s="220"/>
      <c r="K37" s="213"/>
      <c r="L37" s="204" t="s">
        <v>4</v>
      </c>
      <c r="M37" s="205" t="s">
        <v>615</v>
      </c>
      <c r="N37" s="198"/>
      <c r="O37" s="199" t="s">
        <v>6</v>
      </c>
      <c r="P37" s="199"/>
      <c r="Q37" s="198"/>
      <c r="R37" s="237"/>
      <c r="S37" s="198"/>
      <c r="T37" s="238"/>
      <c r="U37" s="198"/>
      <c r="V37" s="198"/>
      <c r="W37" s="198"/>
      <c r="X37" s="194"/>
      <c r="Y37" s="181"/>
      <c r="Z37" s="194"/>
      <c r="AA37" s="194"/>
      <c r="AB37" s="249">
        <v>6</v>
      </c>
      <c r="AC37" s="250">
        <v>73</v>
      </c>
      <c r="AD37" s="251">
        <v>10008950858</v>
      </c>
      <c r="AE37" s="250" t="s">
        <v>200</v>
      </c>
      <c r="AF37" s="655" t="s">
        <v>201</v>
      </c>
      <c r="AG37" s="655" t="s">
        <v>134</v>
      </c>
      <c r="AH37" s="656" t="s">
        <v>214</v>
      </c>
      <c r="AI37" s="252" t="s">
        <v>161</v>
      </c>
      <c r="AJ37" s="194"/>
      <c r="AK37" s="194"/>
      <c r="AL37" s="194"/>
      <c r="AM37" s="194"/>
    </row>
    <row r="38" spans="1:39" s="31" customFormat="1" ht="15.75">
      <c r="A38" s="594"/>
      <c r="B38" s="253">
        <v>7</v>
      </c>
      <c r="C38" s="253" t="str">
        <f t="shared" si="0"/>
        <v>74  WAGNER Robin</v>
      </c>
      <c r="D38" s="253"/>
      <c r="E38" s="594"/>
      <c r="F38" s="594"/>
      <c r="G38" s="594"/>
      <c r="H38" s="194"/>
      <c r="I38" s="225" t="str">
        <f>C47</f>
        <v>78  BOS Theo</v>
      </c>
      <c r="J38" s="220"/>
      <c r="K38" s="213"/>
      <c r="L38" s="204" t="s">
        <v>5</v>
      </c>
      <c r="M38" s="205" t="s">
        <v>687</v>
      </c>
      <c r="N38" s="198"/>
      <c r="O38" s="227">
        <v>10.64</v>
      </c>
      <c r="P38" s="199"/>
      <c r="Q38" s="198"/>
      <c r="R38" s="237"/>
      <c r="S38" s="198"/>
      <c r="T38" s="238"/>
      <c r="U38" s="198"/>
      <c r="V38" s="198"/>
      <c r="W38" s="198"/>
      <c r="X38" s="194"/>
      <c r="Y38" s="181"/>
      <c r="Z38" s="194"/>
      <c r="AA38" s="194"/>
      <c r="AB38" s="249">
        <v>7</v>
      </c>
      <c r="AC38" s="250">
        <v>28</v>
      </c>
      <c r="AD38" s="251">
        <v>10006108051</v>
      </c>
      <c r="AE38" s="250" t="s">
        <v>172</v>
      </c>
      <c r="AF38" s="655" t="s">
        <v>173</v>
      </c>
      <c r="AG38" s="655" t="s">
        <v>215</v>
      </c>
      <c r="AH38" s="656" t="s">
        <v>91</v>
      </c>
      <c r="AI38" s="252" t="s">
        <v>161</v>
      </c>
      <c r="AJ38" s="194"/>
      <c r="AK38" s="194"/>
      <c r="AL38" s="194"/>
      <c r="AM38" s="194"/>
    </row>
    <row r="39" spans="1:39" s="31" customFormat="1" ht="16.5" thickBot="1">
      <c r="A39" s="594"/>
      <c r="B39" s="253">
        <v>8</v>
      </c>
      <c r="C39" s="253" t="str">
        <f t="shared" si="0"/>
        <v>28  CECI Luca</v>
      </c>
      <c r="D39" s="253"/>
      <c r="E39" s="594"/>
      <c r="F39" s="594"/>
      <c r="G39" s="594"/>
      <c r="H39" s="194"/>
      <c r="I39" s="201"/>
      <c r="J39" s="228"/>
      <c r="K39" s="232"/>
      <c r="L39" s="233"/>
      <c r="M39" s="205"/>
      <c r="N39" s="198"/>
      <c r="O39" s="199"/>
      <c r="P39" s="199"/>
      <c r="Q39" s="198"/>
      <c r="R39" s="237"/>
      <c r="S39" s="198"/>
      <c r="T39" s="238"/>
      <c r="U39" s="198"/>
      <c r="V39" s="198"/>
      <c r="W39" s="198"/>
      <c r="X39" s="194"/>
      <c r="Y39" s="181"/>
      <c r="Z39" s="194"/>
      <c r="AA39" s="194"/>
      <c r="AB39" s="249">
        <v>8</v>
      </c>
      <c r="AC39" s="250">
        <v>35</v>
      </c>
      <c r="AD39" s="251">
        <v>10006379247</v>
      </c>
      <c r="AE39" s="250" t="s">
        <v>222</v>
      </c>
      <c r="AF39" s="655" t="s">
        <v>185</v>
      </c>
      <c r="AG39" s="655" t="s">
        <v>216</v>
      </c>
      <c r="AH39" s="656" t="s">
        <v>213</v>
      </c>
      <c r="AI39" s="252" t="s">
        <v>161</v>
      </c>
      <c r="AJ39" s="194"/>
      <c r="AK39" s="194"/>
      <c r="AL39" s="194"/>
      <c r="AM39" s="194"/>
    </row>
    <row r="40" spans="1:39" s="31" customFormat="1" ht="15.75">
      <c r="A40" s="594"/>
      <c r="B40" s="253">
        <v>9</v>
      </c>
      <c r="C40" s="253" t="str">
        <f t="shared" si="0"/>
        <v>25  SHURSHIN Nikita</v>
      </c>
      <c r="D40" s="253"/>
      <c r="E40" s="594"/>
      <c r="F40" s="594"/>
      <c r="G40" s="594"/>
      <c r="H40" s="194"/>
      <c r="I40" s="198"/>
      <c r="J40" s="237"/>
      <c r="K40" s="198"/>
      <c r="L40" s="238"/>
      <c r="M40" s="198"/>
      <c r="N40" s="198"/>
      <c r="O40" s="199"/>
      <c r="P40" s="199"/>
      <c r="Q40" s="198"/>
      <c r="R40" s="237"/>
      <c r="S40" s="198"/>
      <c r="T40" s="238"/>
      <c r="U40" s="198"/>
      <c r="V40" s="198"/>
      <c r="W40" s="198"/>
      <c r="X40" s="194"/>
      <c r="Y40" s="181"/>
      <c r="Z40" s="194"/>
      <c r="AA40" s="194"/>
      <c r="AB40" s="249">
        <v>9</v>
      </c>
      <c r="AC40" s="250">
        <v>25</v>
      </c>
      <c r="AD40" s="251">
        <v>10007271546</v>
      </c>
      <c r="AE40" s="250" t="s">
        <v>170</v>
      </c>
      <c r="AF40" s="655" t="s">
        <v>228</v>
      </c>
      <c r="AG40" s="655" t="s">
        <v>221</v>
      </c>
      <c r="AH40" s="656" t="s">
        <v>169</v>
      </c>
      <c r="AI40" s="252" t="s">
        <v>161</v>
      </c>
      <c r="AJ40" s="194"/>
      <c r="AK40" s="194"/>
      <c r="AL40" s="194"/>
      <c r="AM40" s="194"/>
    </row>
    <row r="41" spans="1:39" s="31" customFormat="1" ht="15.75">
      <c r="A41" s="594"/>
      <c r="B41" s="253">
        <v>10</v>
      </c>
      <c r="C41" s="253" t="str">
        <f t="shared" si="0"/>
        <v>31  JONAUSKAS Svajunas</v>
      </c>
      <c r="D41" s="253"/>
      <c r="E41" s="594"/>
      <c r="F41" s="594"/>
      <c r="G41" s="594"/>
      <c r="H41" s="199"/>
      <c r="I41" s="199"/>
      <c r="J41" s="199"/>
      <c r="K41" s="199"/>
      <c r="L41" s="199"/>
      <c r="M41" s="199"/>
      <c r="N41" s="199"/>
      <c r="O41" s="194"/>
      <c r="P41" s="194"/>
      <c r="Q41" s="198"/>
      <c r="R41" s="237"/>
      <c r="S41" s="198"/>
      <c r="T41" s="238"/>
      <c r="U41" s="198"/>
      <c r="V41" s="198"/>
      <c r="W41" s="198"/>
      <c r="X41" s="194"/>
      <c r="Y41" s="181"/>
      <c r="Z41" s="194"/>
      <c r="AA41" s="194"/>
      <c r="AB41" s="249">
        <v>10</v>
      </c>
      <c r="AC41" s="250">
        <v>31</v>
      </c>
      <c r="AD41" s="251">
        <v>10009181032</v>
      </c>
      <c r="AE41" s="250" t="s">
        <v>175</v>
      </c>
      <c r="AF41" s="655" t="s">
        <v>176</v>
      </c>
      <c r="AG41" s="655" t="s">
        <v>485</v>
      </c>
      <c r="AH41" s="656" t="s">
        <v>646</v>
      </c>
      <c r="AI41" s="252" t="s">
        <v>161</v>
      </c>
      <c r="AJ41" s="194"/>
      <c r="AK41" s="194"/>
      <c r="AL41" s="194"/>
      <c r="AM41" s="194"/>
    </row>
    <row r="42" spans="1:39" s="31" customFormat="1" ht="15.75">
      <c r="A42" s="594"/>
      <c r="B42" s="253">
        <v>11</v>
      </c>
      <c r="C42" s="253" t="str">
        <f t="shared" si="0"/>
        <v>35  EILERS Joachim</v>
      </c>
      <c r="D42" s="253"/>
      <c r="E42" s="594"/>
      <c r="F42" s="594"/>
      <c r="G42" s="594"/>
      <c r="H42" s="199"/>
      <c r="I42" s="199"/>
      <c r="J42" s="199"/>
      <c r="K42" s="199"/>
      <c r="L42" s="199"/>
      <c r="M42" s="199"/>
      <c r="N42" s="199"/>
      <c r="O42" s="194"/>
      <c r="P42" s="194"/>
      <c r="Q42" s="198"/>
      <c r="R42" s="237"/>
      <c r="S42" s="198"/>
      <c r="T42" s="238"/>
      <c r="U42" s="198"/>
      <c r="V42" s="198"/>
      <c r="W42" s="198"/>
      <c r="X42" s="194"/>
      <c r="Y42" s="181"/>
      <c r="Z42" s="194"/>
      <c r="AA42" s="194"/>
      <c r="AB42" s="249">
        <v>11</v>
      </c>
      <c r="AC42" s="250">
        <v>59</v>
      </c>
      <c r="AD42" s="251">
        <v>10009176281</v>
      </c>
      <c r="AE42" s="250" t="s">
        <v>658</v>
      </c>
      <c r="AF42" s="655" t="s">
        <v>659</v>
      </c>
      <c r="AG42" s="655" t="s">
        <v>188</v>
      </c>
      <c r="AH42" s="656" t="s">
        <v>606</v>
      </c>
      <c r="AI42" s="252" t="s">
        <v>161</v>
      </c>
      <c r="AJ42" s="194"/>
      <c r="AK42" s="194"/>
      <c r="AL42" s="194"/>
      <c r="AM42" s="194"/>
    </row>
    <row r="43" spans="1:39" s="31" customFormat="1" ht="15.75">
      <c r="A43" s="595"/>
      <c r="B43" s="253">
        <v>12</v>
      </c>
      <c r="C43" s="253" t="str">
        <f t="shared" si="0"/>
        <v>73  SOJKA David</v>
      </c>
      <c r="D43" s="253"/>
      <c r="E43" s="594"/>
      <c r="F43" s="596"/>
      <c r="G43" s="595"/>
      <c r="H43" s="199"/>
      <c r="I43" s="199"/>
      <c r="J43" s="199"/>
      <c r="K43" s="199"/>
      <c r="L43" s="199"/>
      <c r="M43" s="199"/>
      <c r="N43" s="199"/>
      <c r="O43" s="194"/>
      <c r="P43" s="194"/>
      <c r="Q43" s="198"/>
      <c r="R43" s="237"/>
      <c r="S43" s="198"/>
      <c r="T43" s="238"/>
      <c r="U43" s="198"/>
      <c r="V43" s="198"/>
      <c r="W43" s="198"/>
      <c r="X43" s="194"/>
      <c r="Y43" s="181"/>
      <c r="Z43" s="194"/>
      <c r="AA43" s="194"/>
      <c r="AB43" s="249">
        <v>12</v>
      </c>
      <c r="AC43" s="250">
        <v>17</v>
      </c>
      <c r="AD43" s="251">
        <v>10006319633</v>
      </c>
      <c r="AE43" s="250" t="s">
        <v>158</v>
      </c>
      <c r="AF43" s="655" t="s">
        <v>159</v>
      </c>
      <c r="AG43" s="655" t="s">
        <v>160</v>
      </c>
      <c r="AH43" s="656" t="s">
        <v>657</v>
      </c>
      <c r="AI43" s="252" t="s">
        <v>161</v>
      </c>
      <c r="AJ43" s="194"/>
      <c r="AK43" s="194"/>
      <c r="AL43" s="194"/>
      <c r="AM43" s="194"/>
    </row>
    <row r="44" spans="1:39" s="31" customFormat="1" ht="15.75">
      <c r="A44" s="595"/>
      <c r="B44" s="253">
        <v>13</v>
      </c>
      <c r="C44" s="253" t="str">
        <f t="shared" si="0"/>
        <v>70  JANOŠEK Jiří</v>
      </c>
      <c r="D44" s="253"/>
      <c r="E44" s="594"/>
      <c r="F44" s="596"/>
      <c r="G44" s="595"/>
      <c r="H44" s="199"/>
      <c r="I44" s="199"/>
      <c r="J44" s="199"/>
      <c r="K44" s="199"/>
      <c r="L44" s="199"/>
      <c r="M44" s="199"/>
      <c r="N44" s="199"/>
      <c r="O44" s="194"/>
      <c r="P44" s="194"/>
      <c r="Q44" s="198"/>
      <c r="R44" s="237"/>
      <c r="S44" s="198"/>
      <c r="T44" s="238"/>
      <c r="U44" s="198"/>
      <c r="V44" s="198"/>
      <c r="W44" s="198"/>
      <c r="X44" s="194"/>
      <c r="Y44" s="181"/>
      <c r="Z44" s="194"/>
      <c r="AA44" s="194"/>
      <c r="AB44" s="249"/>
      <c r="AC44" s="249"/>
      <c r="AD44" s="249"/>
      <c r="AE44" s="249"/>
      <c r="AF44" s="249"/>
      <c r="AG44" s="249"/>
      <c r="AH44" s="249"/>
      <c r="AI44" s="249"/>
      <c r="AJ44" s="194"/>
      <c r="AK44" s="194"/>
      <c r="AL44" s="194"/>
      <c r="AM44" s="194"/>
    </row>
    <row r="45" spans="1:39" s="31" customFormat="1" ht="15">
      <c r="A45" s="595"/>
      <c r="B45" s="253">
        <v>14</v>
      </c>
      <c r="C45" s="253" t="str">
        <f t="shared" si="0"/>
        <v>68  ČECHMAN Martin</v>
      </c>
      <c r="D45" s="253"/>
      <c r="E45" s="594"/>
      <c r="F45" s="596"/>
      <c r="G45" s="595"/>
      <c r="H45" s="199"/>
      <c r="I45" s="199"/>
      <c r="J45" s="199"/>
      <c r="K45" s="199"/>
      <c r="L45" s="199"/>
      <c r="M45" s="199"/>
      <c r="N45" s="199"/>
      <c r="O45" s="194"/>
      <c r="P45" s="194"/>
      <c r="Q45" s="198"/>
      <c r="R45" s="237"/>
      <c r="S45" s="198"/>
      <c r="T45" s="238"/>
      <c r="U45" s="198"/>
      <c r="V45" s="198"/>
      <c r="W45" s="198"/>
      <c r="X45" s="194"/>
      <c r="Y45" s="181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</row>
    <row r="46" spans="1:39" s="31" customFormat="1" ht="15">
      <c r="A46" s="595"/>
      <c r="B46" s="253">
        <v>15</v>
      </c>
      <c r="C46" s="253" t="str">
        <f t="shared" si="0"/>
        <v>69  FANTA Jiří</v>
      </c>
      <c r="D46" s="253"/>
      <c r="E46" s="594"/>
      <c r="F46" s="596"/>
      <c r="G46" s="595"/>
      <c r="H46" s="199"/>
      <c r="I46" s="199"/>
      <c r="J46" s="199"/>
      <c r="K46" s="199"/>
      <c r="L46" s="199"/>
      <c r="M46" s="199"/>
      <c r="N46" s="199"/>
      <c r="O46" s="194"/>
      <c r="P46" s="194"/>
      <c r="Q46" s="198"/>
      <c r="R46" s="237"/>
      <c r="S46" s="198"/>
      <c r="T46" s="238"/>
      <c r="U46" s="198"/>
      <c r="V46" s="198"/>
      <c r="W46" s="198"/>
      <c r="X46" s="194"/>
      <c r="Y46" s="181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</row>
    <row r="47" spans="1:39" s="31" customFormat="1" ht="15">
      <c r="A47" s="595"/>
      <c r="B47" s="253">
        <v>16</v>
      </c>
      <c r="C47" s="253" t="str">
        <f t="shared" si="0"/>
        <v>78  BOS Theo</v>
      </c>
      <c r="D47" s="253"/>
      <c r="E47" s="594"/>
      <c r="F47" s="596"/>
      <c r="G47" s="595"/>
      <c r="H47" s="199"/>
      <c r="I47" s="199"/>
      <c r="J47" s="199"/>
      <c r="K47" s="199"/>
      <c r="L47" s="199"/>
      <c r="M47" s="199"/>
      <c r="N47" s="199"/>
      <c r="O47" s="194"/>
      <c r="P47" s="194"/>
      <c r="Q47" s="198"/>
      <c r="R47" s="237"/>
      <c r="S47" s="198"/>
      <c r="T47" s="238"/>
      <c r="U47" s="198"/>
      <c r="V47" s="198"/>
      <c r="W47" s="198"/>
      <c r="X47" s="194"/>
      <c r="Y47" s="181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</row>
    <row r="48" spans="1:39" s="31" customFormat="1" ht="15">
      <c r="A48" s="595"/>
      <c r="B48" s="253">
        <v>17</v>
      </c>
      <c r="C48" s="253" t="str">
        <f t="shared" si="0"/>
        <v>71  JUNEK Josef Maxmilian</v>
      </c>
      <c r="D48" s="253"/>
      <c r="E48" s="594"/>
      <c r="F48" s="596"/>
      <c r="G48" s="595"/>
      <c r="H48" s="199"/>
      <c r="I48" s="199"/>
      <c r="J48" s="199"/>
      <c r="K48" s="199"/>
      <c r="L48" s="199"/>
      <c r="M48" s="199"/>
      <c r="N48" s="199"/>
      <c r="O48" s="194"/>
      <c r="P48" s="194"/>
      <c r="Q48" s="198"/>
      <c r="R48" s="237"/>
      <c r="S48" s="198"/>
      <c r="T48" s="238"/>
      <c r="U48" s="198"/>
      <c r="V48" s="198"/>
      <c r="W48" s="198"/>
      <c r="X48" s="194"/>
      <c r="Y48" s="181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</row>
    <row r="49" spans="1:38" s="31" customFormat="1" ht="15">
      <c r="A49" s="595"/>
      <c r="B49" s="253">
        <v>18</v>
      </c>
      <c r="C49" s="253" t="str">
        <f t="shared" si="0"/>
        <v>33  ZSCHOCKE Felix</v>
      </c>
      <c r="D49" s="253"/>
      <c r="E49" s="594"/>
      <c r="F49" s="596"/>
      <c r="G49" s="595"/>
      <c r="H49" s="199"/>
      <c r="I49" s="199"/>
      <c r="J49" s="199"/>
      <c r="K49" s="199"/>
      <c r="L49" s="199"/>
      <c r="M49" s="199"/>
      <c r="N49" s="199"/>
      <c r="O49" s="194"/>
      <c r="P49" s="194"/>
      <c r="Q49" s="198"/>
      <c r="R49" s="237"/>
      <c r="S49" s="198"/>
      <c r="T49" s="238"/>
      <c r="U49" s="198"/>
      <c r="V49" s="198"/>
      <c r="W49" s="198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</row>
    <row r="50" spans="1:38" ht="15">
      <c r="A50" s="595"/>
      <c r="B50" s="253">
        <v>19</v>
      </c>
      <c r="C50" s="253" t="str">
        <f t="shared" si="0"/>
        <v>34  TURKOV Ivan</v>
      </c>
      <c r="D50" s="253"/>
      <c r="E50" s="594"/>
      <c r="F50" s="596"/>
      <c r="G50" s="595"/>
      <c r="H50" s="199"/>
      <c r="I50" s="199"/>
      <c r="J50" s="199"/>
      <c r="K50" s="199"/>
      <c r="L50" s="199"/>
      <c r="M50" s="199"/>
      <c r="N50" s="199"/>
      <c r="P50" s="194"/>
      <c r="Q50" s="198"/>
      <c r="R50" s="237"/>
      <c r="S50" s="198"/>
      <c r="T50" s="238"/>
      <c r="U50" s="198"/>
      <c r="V50" s="198"/>
      <c r="W50" s="198"/>
      <c r="X50" s="194"/>
      <c r="Y50" s="194"/>
    </row>
    <row r="51" spans="1:38" ht="15">
      <c r="A51" s="595"/>
      <c r="B51" s="601"/>
      <c r="C51" s="600"/>
      <c r="D51" s="600"/>
      <c r="E51" s="595"/>
      <c r="F51" s="596"/>
      <c r="G51" s="595"/>
      <c r="H51" s="199"/>
      <c r="I51" s="199"/>
      <c r="J51" s="199"/>
      <c r="K51" s="199"/>
      <c r="L51" s="199"/>
      <c r="M51" s="199"/>
      <c r="N51" s="199"/>
    </row>
    <row r="52" spans="1:38" ht="15">
      <c r="A52" s="595"/>
      <c r="B52" s="597"/>
      <c r="C52" s="595"/>
      <c r="D52" s="595"/>
      <c r="E52" s="595"/>
      <c r="F52" s="596"/>
      <c r="G52" s="595"/>
      <c r="H52" s="199"/>
      <c r="I52" s="199"/>
      <c r="J52" s="199"/>
      <c r="K52" s="199"/>
      <c r="L52" s="199"/>
      <c r="M52" s="199"/>
      <c r="N52" s="199"/>
    </row>
    <row r="53" spans="1:38" ht="15">
      <c r="A53" s="598"/>
      <c r="B53" s="598"/>
      <c r="C53" s="598"/>
      <c r="D53" s="598"/>
      <c r="E53" s="598"/>
      <c r="F53" s="598"/>
      <c r="G53" s="598"/>
      <c r="H53" s="199"/>
      <c r="I53" s="199"/>
      <c r="J53" s="199"/>
      <c r="K53" s="199"/>
      <c r="L53" s="199"/>
      <c r="M53" s="199"/>
      <c r="N53" s="199"/>
    </row>
    <row r="54" spans="1:38">
      <c r="A54" s="598">
        <v>16</v>
      </c>
      <c r="B54" s="598">
        <v>10002418415</v>
      </c>
      <c r="C54" s="598" t="s">
        <v>226</v>
      </c>
      <c r="D54" s="598" t="s">
        <v>153</v>
      </c>
      <c r="E54" s="598" t="s">
        <v>156</v>
      </c>
      <c r="F54" s="598" t="s">
        <v>233</v>
      </c>
      <c r="G54" s="598" t="s">
        <v>161</v>
      </c>
      <c r="H54" s="598"/>
    </row>
    <row r="55" spans="1:38">
      <c r="A55" s="598">
        <v>17</v>
      </c>
      <c r="B55" s="598">
        <v>10006319633</v>
      </c>
      <c r="C55" s="598" t="s">
        <v>158</v>
      </c>
      <c r="D55" s="598" t="s">
        <v>159</v>
      </c>
      <c r="E55" s="598" t="s">
        <v>160</v>
      </c>
      <c r="F55" s="598" t="s">
        <v>657</v>
      </c>
      <c r="G55" s="598" t="s">
        <v>161</v>
      </c>
      <c r="H55" s="598"/>
    </row>
    <row r="56" spans="1:38">
      <c r="A56" s="598">
        <v>59</v>
      </c>
      <c r="B56" s="598">
        <v>10009176281</v>
      </c>
      <c r="C56" s="598" t="s">
        <v>658</v>
      </c>
      <c r="D56" s="598" t="s">
        <v>659</v>
      </c>
      <c r="E56" s="598" t="s">
        <v>188</v>
      </c>
      <c r="F56" s="598" t="s">
        <v>606</v>
      </c>
      <c r="G56" s="598" t="s">
        <v>161</v>
      </c>
      <c r="H56" s="598"/>
    </row>
    <row r="57" spans="1:38">
      <c r="A57" s="598">
        <v>72</v>
      </c>
      <c r="B57" s="598">
        <v>10006422895</v>
      </c>
      <c r="C57" s="598" t="s">
        <v>198</v>
      </c>
      <c r="D57" s="598" t="s">
        <v>199</v>
      </c>
      <c r="E57" s="598" t="s">
        <v>134</v>
      </c>
      <c r="F57" s="598" t="s">
        <v>214</v>
      </c>
      <c r="G57" s="598" t="s">
        <v>161</v>
      </c>
      <c r="H57" s="598"/>
    </row>
    <row r="58" spans="1:38">
      <c r="A58" s="598">
        <v>24</v>
      </c>
      <c r="B58" s="598">
        <v>10007772108</v>
      </c>
      <c r="C58" s="598" t="s">
        <v>166</v>
      </c>
      <c r="D58" s="598" t="s">
        <v>660</v>
      </c>
      <c r="E58" s="598" t="s">
        <v>221</v>
      </c>
      <c r="F58" s="598" t="s">
        <v>169</v>
      </c>
      <c r="G58" s="598" t="s">
        <v>161</v>
      </c>
      <c r="H58" s="598"/>
    </row>
    <row r="59" spans="1:38">
      <c r="A59" s="598">
        <v>20</v>
      </c>
      <c r="B59" s="598">
        <v>10007073506</v>
      </c>
      <c r="C59" s="598" t="s">
        <v>162</v>
      </c>
      <c r="D59" s="598" t="s">
        <v>163</v>
      </c>
      <c r="E59" s="598" t="s">
        <v>164</v>
      </c>
      <c r="F59" s="598" t="s">
        <v>165</v>
      </c>
      <c r="G59" s="598" t="s">
        <v>161</v>
      </c>
      <c r="H59" s="598"/>
    </row>
    <row r="60" spans="1:38">
      <c r="A60" s="598">
        <v>74</v>
      </c>
      <c r="B60" s="598">
        <v>10007294683</v>
      </c>
      <c r="C60" s="598" t="s">
        <v>202</v>
      </c>
      <c r="D60" s="598" t="s">
        <v>203</v>
      </c>
      <c r="E60" s="598" t="s">
        <v>134</v>
      </c>
      <c r="F60" s="598" t="s">
        <v>214</v>
      </c>
      <c r="G60" s="598" t="s">
        <v>161</v>
      </c>
      <c r="H60" s="598"/>
    </row>
    <row r="61" spans="1:38" ht="15">
      <c r="A61" s="598">
        <v>28</v>
      </c>
      <c r="B61" s="598">
        <v>10006108051</v>
      </c>
      <c r="C61" s="598" t="s">
        <v>172</v>
      </c>
      <c r="D61" s="598" t="s">
        <v>173</v>
      </c>
      <c r="E61" s="598" t="s">
        <v>215</v>
      </c>
      <c r="F61" s="599" t="s">
        <v>91</v>
      </c>
      <c r="G61" s="599" t="s">
        <v>161</v>
      </c>
      <c r="H61" s="598"/>
    </row>
    <row r="62" spans="1:38">
      <c r="A62" s="598">
        <v>25</v>
      </c>
      <c r="B62" s="598">
        <v>10007271546</v>
      </c>
      <c r="C62" s="598" t="s">
        <v>170</v>
      </c>
      <c r="D62" s="598" t="s">
        <v>228</v>
      </c>
      <c r="E62" s="598" t="s">
        <v>221</v>
      </c>
      <c r="F62" s="598" t="s">
        <v>169</v>
      </c>
      <c r="G62" s="598" t="s">
        <v>161</v>
      </c>
      <c r="H62" s="598"/>
    </row>
    <row r="63" spans="1:38">
      <c r="A63" s="598">
        <v>31</v>
      </c>
      <c r="B63" s="598">
        <v>10009181032</v>
      </c>
      <c r="C63" s="598" t="s">
        <v>175</v>
      </c>
      <c r="D63" s="598" t="s">
        <v>176</v>
      </c>
      <c r="E63" s="598" t="s">
        <v>485</v>
      </c>
      <c r="F63" s="598" t="s">
        <v>646</v>
      </c>
      <c r="G63" s="598" t="s">
        <v>161</v>
      </c>
      <c r="H63" s="598"/>
    </row>
    <row r="64" spans="1:38">
      <c r="A64" s="598">
        <v>35</v>
      </c>
      <c r="B64" s="598">
        <v>10006379247</v>
      </c>
      <c r="C64" s="598" t="s">
        <v>222</v>
      </c>
      <c r="D64" s="598" t="s">
        <v>185</v>
      </c>
      <c r="E64" s="598" t="s">
        <v>216</v>
      </c>
      <c r="F64" s="598" t="s">
        <v>213</v>
      </c>
      <c r="G64" s="598" t="s">
        <v>161</v>
      </c>
      <c r="H64" s="598"/>
    </row>
    <row r="65" spans="1:8">
      <c r="A65" s="598">
        <v>73</v>
      </c>
      <c r="B65" s="598">
        <v>10008950858</v>
      </c>
      <c r="C65" s="598" t="s">
        <v>200</v>
      </c>
      <c r="D65" s="598" t="s">
        <v>201</v>
      </c>
      <c r="E65" s="598" t="s">
        <v>134</v>
      </c>
      <c r="F65" s="598" t="s">
        <v>214</v>
      </c>
      <c r="G65" s="598" t="s">
        <v>161</v>
      </c>
      <c r="H65" s="598"/>
    </row>
    <row r="66" spans="1:8">
      <c r="A66" s="598">
        <v>70</v>
      </c>
      <c r="B66" s="598">
        <v>10009718572</v>
      </c>
      <c r="C66" s="598" t="s">
        <v>195</v>
      </c>
      <c r="D66" s="598" t="s">
        <v>194</v>
      </c>
      <c r="E66" s="598" t="s">
        <v>134</v>
      </c>
      <c r="F66" s="598" t="s">
        <v>214</v>
      </c>
      <c r="G66" s="598" t="s">
        <v>161</v>
      </c>
      <c r="H66" s="598"/>
    </row>
    <row r="67" spans="1:8">
      <c r="A67" s="598">
        <v>68</v>
      </c>
      <c r="B67" s="598">
        <v>10010166590</v>
      </c>
      <c r="C67" s="598" t="s">
        <v>189</v>
      </c>
      <c r="D67" s="598" t="s">
        <v>190</v>
      </c>
      <c r="E67" s="598" t="s">
        <v>134</v>
      </c>
      <c r="F67" s="598" t="s">
        <v>214</v>
      </c>
      <c r="G67" s="598" t="s">
        <v>161</v>
      </c>
      <c r="H67" s="598"/>
    </row>
    <row r="68" spans="1:8">
      <c r="A68" s="598">
        <v>69</v>
      </c>
      <c r="B68" s="598">
        <v>10009175574</v>
      </c>
      <c r="C68" s="598" t="s">
        <v>193</v>
      </c>
      <c r="D68" s="598" t="s">
        <v>194</v>
      </c>
      <c r="E68" s="598" t="s">
        <v>134</v>
      </c>
      <c r="F68" s="598" t="s">
        <v>214</v>
      </c>
      <c r="G68" s="598" t="s">
        <v>161</v>
      </c>
      <c r="H68" s="598"/>
    </row>
    <row r="69" spans="1:8" ht="15">
      <c r="A69" s="598">
        <v>78</v>
      </c>
      <c r="B69" s="598">
        <v>10050887493</v>
      </c>
      <c r="C69" s="598" t="s">
        <v>219</v>
      </c>
      <c r="D69" s="598" t="s">
        <v>205</v>
      </c>
      <c r="E69" s="598" t="s">
        <v>220</v>
      </c>
      <c r="F69" s="599" t="s">
        <v>234</v>
      </c>
      <c r="G69" s="599" t="s">
        <v>161</v>
      </c>
      <c r="H69" s="598"/>
    </row>
    <row r="70" spans="1:8">
      <c r="A70" s="598">
        <v>71</v>
      </c>
      <c r="B70" s="598">
        <v>10010166691</v>
      </c>
      <c r="C70" s="598" t="s">
        <v>196</v>
      </c>
      <c r="D70" s="598" t="s">
        <v>225</v>
      </c>
      <c r="E70" s="598" t="s">
        <v>134</v>
      </c>
      <c r="F70" s="598" t="s">
        <v>214</v>
      </c>
      <c r="G70" s="598" t="s">
        <v>161</v>
      </c>
      <c r="H70" s="598"/>
    </row>
    <row r="71" spans="1:8">
      <c r="A71" s="598">
        <v>33</v>
      </c>
      <c r="B71" s="598">
        <v>10010732628</v>
      </c>
      <c r="C71" s="598" t="s">
        <v>223</v>
      </c>
      <c r="D71" s="598" t="s">
        <v>179</v>
      </c>
      <c r="E71" s="598" t="s">
        <v>216</v>
      </c>
      <c r="F71" s="598" t="s">
        <v>213</v>
      </c>
      <c r="G71" s="598" t="s">
        <v>161</v>
      </c>
      <c r="H71" s="598"/>
    </row>
    <row r="72" spans="1:8">
      <c r="A72" s="598">
        <v>34</v>
      </c>
      <c r="B72" s="598">
        <v>10009090702</v>
      </c>
      <c r="C72" s="598" t="s">
        <v>224</v>
      </c>
      <c r="D72" s="598" t="s">
        <v>183</v>
      </c>
      <c r="E72" s="598" t="s">
        <v>216</v>
      </c>
      <c r="F72" s="598" t="s">
        <v>213</v>
      </c>
      <c r="G72" s="598" t="s">
        <v>161</v>
      </c>
      <c r="H72" s="598"/>
    </row>
    <row r="73" spans="1:8">
      <c r="A73" s="598"/>
      <c r="B73" s="598"/>
      <c r="C73" s="598"/>
      <c r="D73" s="598"/>
      <c r="E73" s="598"/>
      <c r="F73" s="598"/>
      <c r="G73" s="598"/>
      <c r="H73" s="598"/>
    </row>
  </sheetData>
  <sortState ref="AB32:AJ43">
    <sortCondition ref="AB32"/>
  </sortState>
  <mergeCells count="14">
    <mergeCell ref="AG7:AH7"/>
    <mergeCell ref="AI7:AK7"/>
    <mergeCell ref="AM7:AO7"/>
    <mergeCell ref="F2:S2"/>
    <mergeCell ref="AM6:AO6"/>
    <mergeCell ref="O6:P6"/>
    <mergeCell ref="A1:X1"/>
    <mergeCell ref="A4:X4"/>
    <mergeCell ref="U7:W7"/>
    <mergeCell ref="Z1:AP1"/>
    <mergeCell ref="AB2:AO2"/>
    <mergeCell ref="Z4:AP4"/>
    <mergeCell ref="O7:P7"/>
    <mergeCell ref="Q7:S7"/>
  </mergeCells>
  <phoneticPr fontId="5" type="noConversion"/>
  <pageMargins left="0.27559055118110237" right="0.27559055118110237" top="0.51181102362204722" bottom="0.27559055118110237" header="0.51181102362204722" footer="0.19685039370078741"/>
  <pageSetup paperSize="9" scale="67" orientation="landscape" r:id="rId1"/>
  <colBreaks count="1" manualBreakCount="1">
    <brk id="24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13">
    <tabColor rgb="FFFFC000"/>
  </sheetPr>
  <dimension ref="A1:AO55"/>
  <sheetViews>
    <sheetView topLeftCell="E7" zoomScale="90" zoomScaleNormal="90" workbookViewId="0">
      <selection activeCell="E28" sqref="E28"/>
    </sheetView>
  </sheetViews>
  <sheetFormatPr defaultRowHeight="12.75"/>
  <cols>
    <col min="1" max="1" width="5.5703125" style="36" customWidth="1"/>
    <col min="2" max="2" width="6.28515625" style="36" customWidth="1"/>
    <col min="3" max="3" width="15.28515625" style="38" customWidth="1"/>
    <col min="4" max="4" width="16.42578125" style="36" customWidth="1"/>
    <col min="5" max="5" width="12" style="36" customWidth="1"/>
    <col min="6" max="6" width="4.85546875" style="36" customWidth="1"/>
    <col min="7" max="7" width="26.7109375" style="36" customWidth="1"/>
    <col min="8" max="8" width="3.140625" style="36" customWidth="1"/>
    <col min="9" max="9" width="3" style="36" customWidth="1"/>
    <col min="10" max="11" width="6.140625" style="36" customWidth="1"/>
    <col min="12" max="12" width="6.5703125" style="36" bestFit="1" customWidth="1"/>
    <col min="13" max="13" width="13" style="36" customWidth="1"/>
    <col min="14" max="14" width="5.5703125" style="36" customWidth="1"/>
    <col min="15" max="15" width="6.28515625" style="36" customWidth="1"/>
    <col min="16" max="16" width="15.28515625" style="38" customWidth="1"/>
    <col min="17" max="17" width="16.42578125" style="36" customWidth="1"/>
    <col min="18" max="18" width="12" style="36" customWidth="1"/>
    <col min="19" max="19" width="4.85546875" style="36" customWidth="1"/>
    <col min="20" max="20" width="26.7109375" style="36" customWidth="1"/>
    <col min="21" max="21" width="3.140625" style="36" customWidth="1"/>
    <col min="22" max="22" width="3" style="36" customWidth="1"/>
    <col min="23" max="23" width="5.28515625" style="36" customWidth="1"/>
    <col min="24" max="24" width="6.140625" style="36" customWidth="1"/>
    <col min="25" max="25" width="9.28515625" style="36" bestFit="1" customWidth="1"/>
    <col min="26" max="26" width="12.85546875" style="36" customWidth="1"/>
    <col min="27" max="27" width="9.140625" style="35"/>
    <col min="28" max="28" width="4.7109375" style="35" hidden="1" customWidth="1"/>
    <col min="29" max="41" width="4.140625" style="35" hidden="1" customWidth="1"/>
    <col min="42" max="44" width="4.140625" style="35" customWidth="1"/>
    <col min="45" max="16384" width="9.140625" style="35"/>
  </cols>
  <sheetData>
    <row r="1" spans="1:41" ht="54.7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 t="s">
        <v>49</v>
      </c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</row>
    <row r="2" spans="1:41" s="49" customFormat="1" ht="26.25" customHeight="1">
      <c r="A2" s="58"/>
      <c r="B2" s="563" t="str">
        <f>CTR!B3</f>
        <v>Memorial Otmar Malecek 2017   -   International track cycling race UCI Class I.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7" t="str">
        <f>CONCATENATE("Com.no.: 31/",((CTR!$B$1)))</f>
        <v>Com.no.: 31/46</v>
      </c>
      <c r="N2" s="58"/>
      <c r="O2" s="563" t="str">
        <f>CTR!B3</f>
        <v>Memorial Otmar Malecek 2017   -   International track cycling race UCI Class I.</v>
      </c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7" t="str">
        <f>CONCATENATE("Com.no.: 32/",((CTR!$B$1)))</f>
        <v>Com.no.: 32/46</v>
      </c>
    </row>
    <row r="3" spans="1:41" ht="19.5" customHeight="1">
      <c r="A3" s="56" t="str">
        <f>CTR!B2</f>
        <v>Datum / Date: 24.-25. 08. 2017</v>
      </c>
      <c r="M3" s="55" t="s">
        <v>50</v>
      </c>
      <c r="N3" s="56" t="str">
        <f>CTR!B2</f>
        <v>Datum / Date: 24.-25. 08. 2017</v>
      </c>
      <c r="Z3" s="55" t="s">
        <v>50</v>
      </c>
    </row>
    <row r="4" spans="1:41" ht="21">
      <c r="A4" s="489" t="s">
        <v>53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 t="s">
        <v>47</v>
      </c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</row>
    <row r="5" spans="1:41" ht="5.25" customHeight="1"/>
    <row r="6" spans="1:41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446"/>
      <c r="J6" s="561"/>
      <c r="K6" s="561"/>
      <c r="L6" s="561"/>
      <c r="M6" s="54" t="s">
        <v>73</v>
      </c>
      <c r="N6" s="53" t="s">
        <v>46</v>
      </c>
      <c r="O6" s="53" t="s">
        <v>45</v>
      </c>
      <c r="P6" s="53" t="s">
        <v>127</v>
      </c>
      <c r="Q6" s="53" t="s">
        <v>135</v>
      </c>
      <c r="R6" s="53" t="s">
        <v>137</v>
      </c>
      <c r="S6" s="53" t="s">
        <v>133</v>
      </c>
      <c r="T6" s="53" t="s">
        <v>44</v>
      </c>
      <c r="U6" s="53"/>
      <c r="V6" s="446"/>
      <c r="W6" s="561"/>
      <c r="X6" s="561"/>
      <c r="Y6" s="561"/>
      <c r="Z6" s="54" t="s">
        <v>73</v>
      </c>
    </row>
    <row r="7" spans="1:41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2"/>
      <c r="J7" s="572"/>
      <c r="K7" s="572"/>
      <c r="L7" s="572"/>
      <c r="M7" s="52" t="s">
        <v>74</v>
      </c>
      <c r="N7" s="51" t="s">
        <v>43</v>
      </c>
      <c r="O7" s="51" t="s">
        <v>42</v>
      </c>
      <c r="P7" s="51" t="s">
        <v>127</v>
      </c>
      <c r="Q7" s="51" t="s">
        <v>136</v>
      </c>
      <c r="R7" s="51" t="s">
        <v>138</v>
      </c>
      <c r="S7" s="51" t="s">
        <v>133</v>
      </c>
      <c r="T7" s="51" t="s">
        <v>26</v>
      </c>
      <c r="U7" s="51"/>
      <c r="V7" s="52"/>
      <c r="W7" s="572"/>
      <c r="X7" s="572"/>
      <c r="Y7" s="572"/>
      <c r="Z7" s="52" t="s">
        <v>74</v>
      </c>
    </row>
    <row r="8" spans="1:41" ht="7.5" customHeight="1" thickBot="1"/>
    <row r="9" spans="1:41" ht="18.75">
      <c r="A9" s="564" t="s">
        <v>691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 t="s">
        <v>691</v>
      </c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</row>
    <row r="10" spans="1:41" ht="15">
      <c r="A10" s="50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50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41" ht="15.75" customHeight="1">
      <c r="A11" s="581"/>
      <c r="B11" s="585">
        <v>3</v>
      </c>
      <c r="C11" s="61">
        <v>10003093604</v>
      </c>
      <c r="D11" s="60" t="s">
        <v>350</v>
      </c>
      <c r="E11" s="592" t="s">
        <v>194</v>
      </c>
      <c r="F11" s="592" t="s">
        <v>595</v>
      </c>
      <c r="G11" s="44" t="s">
        <v>666</v>
      </c>
      <c r="H11" s="43" t="s">
        <v>161</v>
      </c>
      <c r="I11" s="43" t="s">
        <v>690</v>
      </c>
      <c r="J11" s="583"/>
      <c r="K11" s="583"/>
      <c r="L11" s="43"/>
      <c r="M11" s="152"/>
      <c r="N11" s="581">
        <v>1</v>
      </c>
      <c r="O11" s="585">
        <v>5</v>
      </c>
      <c r="P11" s="61">
        <v>10009486984</v>
      </c>
      <c r="Q11" s="60" t="s">
        <v>410</v>
      </c>
      <c r="R11" s="592" t="s">
        <v>408</v>
      </c>
      <c r="S11" s="592" t="s">
        <v>603</v>
      </c>
      <c r="T11" s="44" t="s">
        <v>105</v>
      </c>
      <c r="U11" s="43" t="s">
        <v>161</v>
      </c>
      <c r="V11" s="43" t="s">
        <v>690</v>
      </c>
      <c r="W11" s="583"/>
      <c r="X11" s="583"/>
      <c r="Y11" s="43">
        <v>30</v>
      </c>
      <c r="Z11" s="152" t="s">
        <v>692</v>
      </c>
      <c r="AB11" s="657">
        <v>5</v>
      </c>
      <c r="AF11" s="35">
        <v>3</v>
      </c>
      <c r="AH11" s="35">
        <v>1</v>
      </c>
      <c r="AI11" s="35">
        <v>6</v>
      </c>
      <c r="AM11" s="35">
        <v>20</v>
      </c>
      <c r="AO11" s="35">
        <f>SUM(AC11:AN11)</f>
        <v>30</v>
      </c>
    </row>
    <row r="12" spans="1:41" ht="15" customHeight="1">
      <c r="A12" s="582"/>
      <c r="B12" s="586">
        <v>3</v>
      </c>
      <c r="C12" s="130">
        <v>10007503437</v>
      </c>
      <c r="D12" s="129" t="s">
        <v>443</v>
      </c>
      <c r="E12" s="593" t="s">
        <v>442</v>
      </c>
      <c r="F12" s="593" t="s">
        <v>595</v>
      </c>
      <c r="G12" s="131" t="s">
        <v>666</v>
      </c>
      <c r="H12" s="132" t="s">
        <v>161</v>
      </c>
      <c r="I12" s="132" t="s">
        <v>115</v>
      </c>
      <c r="J12" s="584"/>
      <c r="K12" s="584"/>
      <c r="L12" s="132"/>
      <c r="M12" s="154"/>
      <c r="N12" s="582"/>
      <c r="O12" s="586">
        <v>5</v>
      </c>
      <c r="P12" s="130">
        <v>10007294481</v>
      </c>
      <c r="Q12" s="129" t="s">
        <v>409</v>
      </c>
      <c r="R12" s="593" t="s">
        <v>408</v>
      </c>
      <c r="S12" s="593" t="s">
        <v>603</v>
      </c>
      <c r="T12" s="131" t="s">
        <v>105</v>
      </c>
      <c r="U12" s="132" t="s">
        <v>161</v>
      </c>
      <c r="V12" s="132" t="s">
        <v>115</v>
      </c>
      <c r="W12" s="584"/>
      <c r="X12" s="584"/>
      <c r="Y12" s="132"/>
      <c r="Z12" s="154"/>
      <c r="AB12" s="658">
        <v>3</v>
      </c>
      <c r="AF12" s="35">
        <v>5</v>
      </c>
      <c r="AH12" s="35">
        <v>3</v>
      </c>
      <c r="AM12" s="35">
        <v>20</v>
      </c>
      <c r="AO12" s="35">
        <f>SUM(AC12:AN12)</f>
        <v>28</v>
      </c>
    </row>
    <row r="13" spans="1:41" ht="15.75" customHeight="1">
      <c r="A13" s="589"/>
      <c r="B13" s="587">
        <v>4</v>
      </c>
      <c r="C13" s="136">
        <v>10006903552</v>
      </c>
      <c r="D13" s="270" t="s">
        <v>475</v>
      </c>
      <c r="E13" s="649" t="s">
        <v>474</v>
      </c>
      <c r="F13" s="649" t="s">
        <v>594</v>
      </c>
      <c r="G13" s="137" t="s">
        <v>59</v>
      </c>
      <c r="H13" s="138" t="s">
        <v>161</v>
      </c>
      <c r="I13" s="138" t="s">
        <v>690</v>
      </c>
      <c r="J13" s="579"/>
      <c r="K13" s="579"/>
      <c r="L13" s="138"/>
      <c r="M13" s="153"/>
      <c r="N13" s="589">
        <v>2</v>
      </c>
      <c r="O13" s="587">
        <v>3</v>
      </c>
      <c r="P13" s="136">
        <v>10003096304</v>
      </c>
      <c r="Q13" s="270" t="s">
        <v>350</v>
      </c>
      <c r="R13" s="649" t="s">
        <v>194</v>
      </c>
      <c r="S13" s="649" t="s">
        <v>595</v>
      </c>
      <c r="T13" s="137" t="s">
        <v>666</v>
      </c>
      <c r="U13" s="138" t="s">
        <v>161</v>
      </c>
      <c r="V13" s="138" t="s">
        <v>690</v>
      </c>
      <c r="W13" s="579"/>
      <c r="X13" s="579"/>
      <c r="Y13" s="138">
        <v>28</v>
      </c>
      <c r="Z13" s="153"/>
      <c r="AB13" s="658">
        <v>9</v>
      </c>
      <c r="AE13" s="35">
        <v>5</v>
      </c>
      <c r="AG13" s="35">
        <v>3</v>
      </c>
      <c r="AI13" s="35">
        <v>10</v>
      </c>
      <c r="AO13" s="35">
        <f>SUM(AC13:AN13)</f>
        <v>18</v>
      </c>
    </row>
    <row r="14" spans="1:41" ht="15" customHeight="1">
      <c r="A14" s="590"/>
      <c r="B14" s="588">
        <v>4</v>
      </c>
      <c r="C14" s="140">
        <v>10005364585</v>
      </c>
      <c r="D14" s="139" t="s">
        <v>477</v>
      </c>
      <c r="E14" s="650" t="s">
        <v>476</v>
      </c>
      <c r="F14" s="650" t="s">
        <v>594</v>
      </c>
      <c r="G14" s="141" t="s">
        <v>59</v>
      </c>
      <c r="H14" s="142" t="s">
        <v>161</v>
      </c>
      <c r="I14" s="142" t="s">
        <v>115</v>
      </c>
      <c r="J14" s="580"/>
      <c r="K14" s="580"/>
      <c r="L14" s="142"/>
      <c r="M14" s="155"/>
      <c r="N14" s="590"/>
      <c r="O14" s="588">
        <v>3</v>
      </c>
      <c r="P14" s="140">
        <v>10007503437</v>
      </c>
      <c r="Q14" s="139" t="s">
        <v>443</v>
      </c>
      <c r="R14" s="650" t="s">
        <v>442</v>
      </c>
      <c r="S14" s="650" t="s">
        <v>595</v>
      </c>
      <c r="T14" s="141" t="s">
        <v>666</v>
      </c>
      <c r="U14" s="142" t="s">
        <v>161</v>
      </c>
      <c r="V14" s="142" t="s">
        <v>115</v>
      </c>
      <c r="W14" s="580"/>
      <c r="X14" s="580"/>
      <c r="Y14" s="142"/>
      <c r="Z14" s="155"/>
      <c r="AB14" s="658">
        <v>20</v>
      </c>
      <c r="AC14" s="35">
        <v>1</v>
      </c>
      <c r="AD14" s="35">
        <v>3</v>
      </c>
      <c r="AE14" s="35">
        <v>3</v>
      </c>
      <c r="AG14" s="35">
        <v>5</v>
      </c>
      <c r="AH14" s="35">
        <v>5</v>
      </c>
      <c r="AO14" s="35">
        <f>SUM(AC14:AN14)</f>
        <v>17</v>
      </c>
    </row>
    <row r="15" spans="1:41" ht="15.75" customHeight="1">
      <c r="A15" s="581"/>
      <c r="B15" s="585">
        <v>5</v>
      </c>
      <c r="C15" s="61">
        <v>10009486984</v>
      </c>
      <c r="D15" s="60" t="s">
        <v>410</v>
      </c>
      <c r="E15" s="592" t="s">
        <v>408</v>
      </c>
      <c r="F15" s="592" t="s">
        <v>603</v>
      </c>
      <c r="G15" s="44" t="s">
        <v>105</v>
      </c>
      <c r="H15" s="43" t="s">
        <v>161</v>
      </c>
      <c r="I15" s="43" t="s">
        <v>690</v>
      </c>
      <c r="J15" s="583"/>
      <c r="K15" s="583"/>
      <c r="L15" s="43"/>
      <c r="M15" s="152"/>
      <c r="N15" s="581">
        <v>3</v>
      </c>
      <c r="O15" s="585">
        <v>9</v>
      </c>
      <c r="P15" s="61">
        <v>10010807093</v>
      </c>
      <c r="Q15" s="60" t="s">
        <v>417</v>
      </c>
      <c r="R15" s="592" t="s">
        <v>416</v>
      </c>
      <c r="S15" s="592" t="s">
        <v>594</v>
      </c>
      <c r="T15" s="44" t="s">
        <v>606</v>
      </c>
      <c r="U15" s="43" t="s">
        <v>161</v>
      </c>
      <c r="V15" s="43" t="s">
        <v>690</v>
      </c>
      <c r="W15" s="583"/>
      <c r="X15" s="583"/>
      <c r="Y15" s="43">
        <v>18</v>
      </c>
      <c r="Z15" s="152"/>
      <c r="AB15" s="658">
        <v>11</v>
      </c>
      <c r="AC15" s="35">
        <v>5</v>
      </c>
      <c r="AD15" s="35">
        <v>5</v>
      </c>
      <c r="AE15" s="35">
        <v>2</v>
      </c>
      <c r="AF15" s="35">
        <v>2</v>
      </c>
      <c r="AH15" s="35">
        <v>2</v>
      </c>
      <c r="AO15" s="35">
        <f>SUM(AC15:AN15)</f>
        <v>16</v>
      </c>
    </row>
    <row r="16" spans="1:41" ht="15" customHeight="1">
      <c r="A16" s="582"/>
      <c r="B16" s="586">
        <v>5</v>
      </c>
      <c r="C16" s="130">
        <v>10007294481</v>
      </c>
      <c r="D16" s="129" t="s">
        <v>409</v>
      </c>
      <c r="E16" s="593" t="s">
        <v>408</v>
      </c>
      <c r="F16" s="593" t="s">
        <v>603</v>
      </c>
      <c r="G16" s="131" t="s">
        <v>105</v>
      </c>
      <c r="H16" s="132" t="s">
        <v>161</v>
      </c>
      <c r="I16" s="132" t="s">
        <v>115</v>
      </c>
      <c r="J16" s="584"/>
      <c r="K16" s="584"/>
      <c r="L16" s="132"/>
      <c r="M16" s="154"/>
      <c r="N16" s="582"/>
      <c r="O16" s="586">
        <v>9</v>
      </c>
      <c r="P16" s="130">
        <v>10009726050</v>
      </c>
      <c r="Q16" s="129" t="s">
        <v>420</v>
      </c>
      <c r="R16" s="593" t="s">
        <v>419</v>
      </c>
      <c r="S16" s="593" t="s">
        <v>594</v>
      </c>
      <c r="T16" s="131" t="s">
        <v>606</v>
      </c>
      <c r="U16" s="132" t="s">
        <v>161</v>
      </c>
      <c r="V16" s="132" t="s">
        <v>115</v>
      </c>
      <c r="W16" s="584"/>
      <c r="X16" s="584"/>
      <c r="Y16" s="132"/>
      <c r="Z16" s="154"/>
      <c r="AB16" s="658">
        <v>7</v>
      </c>
      <c r="AC16" s="35">
        <v>2</v>
      </c>
      <c r="AG16" s="35">
        <v>2</v>
      </c>
      <c r="AI16" s="35">
        <v>4</v>
      </c>
      <c r="AO16" s="35">
        <f>SUM(AC16:AN16)</f>
        <v>8</v>
      </c>
    </row>
    <row r="17" spans="1:41" ht="15.75" customHeight="1">
      <c r="A17" s="589"/>
      <c r="B17" s="587">
        <v>7</v>
      </c>
      <c r="C17" s="136">
        <v>10007499191</v>
      </c>
      <c r="D17" s="135" t="s">
        <v>433</v>
      </c>
      <c r="E17" s="649" t="s">
        <v>432</v>
      </c>
      <c r="F17" s="649" t="s">
        <v>216</v>
      </c>
      <c r="G17" s="137" t="s">
        <v>623</v>
      </c>
      <c r="H17" s="138" t="s">
        <v>161</v>
      </c>
      <c r="I17" s="138" t="s">
        <v>690</v>
      </c>
      <c r="J17" s="579"/>
      <c r="K17" s="579"/>
      <c r="L17" s="138"/>
      <c r="M17" s="153"/>
      <c r="N17" s="589">
        <v>4</v>
      </c>
      <c r="O17" s="587">
        <v>20</v>
      </c>
      <c r="P17" s="136">
        <v>10008680672</v>
      </c>
      <c r="Q17" s="135" t="s">
        <v>456</v>
      </c>
      <c r="R17" s="649" t="s">
        <v>597</v>
      </c>
      <c r="S17" s="649" t="s">
        <v>598</v>
      </c>
      <c r="T17" s="137" t="s">
        <v>91</v>
      </c>
      <c r="U17" s="138" t="s">
        <v>161</v>
      </c>
      <c r="V17" s="138" t="s">
        <v>690</v>
      </c>
      <c r="W17" s="579"/>
      <c r="X17" s="579"/>
      <c r="Y17" s="138">
        <v>17</v>
      </c>
      <c r="Z17" s="153"/>
      <c r="AB17" s="658">
        <v>4</v>
      </c>
      <c r="AC17" s="35">
        <v>3</v>
      </c>
      <c r="AD17" s="35">
        <v>1</v>
      </c>
      <c r="AG17" s="35">
        <v>1</v>
      </c>
      <c r="AO17" s="35">
        <f>SUM(AC17:AN17)</f>
        <v>5</v>
      </c>
    </row>
    <row r="18" spans="1:41" ht="15" customHeight="1">
      <c r="A18" s="590"/>
      <c r="B18" s="588">
        <v>7</v>
      </c>
      <c r="C18" s="140">
        <v>10050004793</v>
      </c>
      <c r="D18" s="139" t="s">
        <v>431</v>
      </c>
      <c r="E18" s="650" t="s">
        <v>430</v>
      </c>
      <c r="F18" s="650" t="s">
        <v>216</v>
      </c>
      <c r="G18" s="141" t="s">
        <v>623</v>
      </c>
      <c r="H18" s="142" t="s">
        <v>161</v>
      </c>
      <c r="I18" s="142" t="s">
        <v>115</v>
      </c>
      <c r="J18" s="580"/>
      <c r="K18" s="580"/>
      <c r="L18" s="142"/>
      <c r="M18" s="155"/>
      <c r="N18" s="590"/>
      <c r="O18" s="588">
        <v>20</v>
      </c>
      <c r="P18" s="140">
        <v>10006891630</v>
      </c>
      <c r="Q18" s="139" t="s">
        <v>452</v>
      </c>
      <c r="R18" s="650" t="s">
        <v>600</v>
      </c>
      <c r="S18" s="650" t="s">
        <v>598</v>
      </c>
      <c r="T18" s="141" t="s">
        <v>91</v>
      </c>
      <c r="U18" s="142" t="s">
        <v>161</v>
      </c>
      <c r="V18" s="142" t="s">
        <v>115</v>
      </c>
      <c r="W18" s="580"/>
      <c r="X18" s="580"/>
      <c r="Y18" s="142"/>
      <c r="Z18" s="155"/>
      <c r="AB18" s="658">
        <v>18</v>
      </c>
      <c r="AI18" s="35">
        <v>2</v>
      </c>
      <c r="AO18" s="35">
        <f>SUM(AC18:AN18)</f>
        <v>2</v>
      </c>
    </row>
    <row r="19" spans="1:41" ht="15.75" customHeight="1">
      <c r="A19" s="581"/>
      <c r="B19" s="585">
        <v>9</v>
      </c>
      <c r="C19" s="61">
        <v>10010807093</v>
      </c>
      <c r="D19" s="60" t="s">
        <v>417</v>
      </c>
      <c r="E19" s="592" t="s">
        <v>416</v>
      </c>
      <c r="F19" s="592" t="s">
        <v>594</v>
      </c>
      <c r="G19" s="44" t="s">
        <v>606</v>
      </c>
      <c r="H19" s="43" t="s">
        <v>161</v>
      </c>
      <c r="I19" s="43" t="s">
        <v>690</v>
      </c>
      <c r="J19" s="583"/>
      <c r="K19" s="583"/>
      <c r="L19" s="43"/>
      <c r="M19" s="152"/>
      <c r="N19" s="581">
        <v>5</v>
      </c>
      <c r="O19" s="585">
        <v>11</v>
      </c>
      <c r="P19" s="61">
        <v>10007503336</v>
      </c>
      <c r="Q19" s="60" t="s">
        <v>601</v>
      </c>
      <c r="R19" s="592" t="s">
        <v>427</v>
      </c>
      <c r="S19" s="592" t="s">
        <v>595</v>
      </c>
      <c r="T19" s="44" t="s">
        <v>665</v>
      </c>
      <c r="U19" s="43" t="s">
        <v>161</v>
      </c>
      <c r="V19" s="43" t="s">
        <v>690</v>
      </c>
      <c r="W19" s="583"/>
      <c r="X19" s="583"/>
      <c r="Y19" s="43">
        <v>16</v>
      </c>
      <c r="Z19" s="152"/>
      <c r="AB19" s="658">
        <v>14</v>
      </c>
      <c r="AO19" s="35">
        <f>SUM(AC19:AN19)</f>
        <v>0</v>
      </c>
    </row>
    <row r="20" spans="1:41" ht="15" customHeight="1">
      <c r="A20" s="582"/>
      <c r="B20" s="586">
        <v>9</v>
      </c>
      <c r="C20" s="130">
        <v>10009726050</v>
      </c>
      <c r="D20" s="129" t="s">
        <v>420</v>
      </c>
      <c r="E20" s="593" t="s">
        <v>419</v>
      </c>
      <c r="F20" s="593" t="s">
        <v>594</v>
      </c>
      <c r="G20" s="131" t="s">
        <v>606</v>
      </c>
      <c r="H20" s="132" t="s">
        <v>161</v>
      </c>
      <c r="I20" s="132" t="s">
        <v>115</v>
      </c>
      <c r="J20" s="584"/>
      <c r="K20" s="584"/>
      <c r="L20" s="132"/>
      <c r="M20" s="154"/>
      <c r="N20" s="582"/>
      <c r="O20" s="586">
        <v>11</v>
      </c>
      <c r="P20" s="130">
        <v>10006499283</v>
      </c>
      <c r="Q20" s="129" t="s">
        <v>602</v>
      </c>
      <c r="R20" s="593" t="s">
        <v>425</v>
      </c>
      <c r="S20" s="593" t="s">
        <v>595</v>
      </c>
      <c r="T20" s="131" t="s">
        <v>665</v>
      </c>
      <c r="U20" s="132" t="s">
        <v>161</v>
      </c>
      <c r="V20" s="132" t="s">
        <v>115</v>
      </c>
      <c r="W20" s="584"/>
      <c r="X20" s="584"/>
      <c r="Y20" s="132"/>
      <c r="Z20" s="154"/>
      <c r="AB20" s="658">
        <v>19</v>
      </c>
      <c r="AD20" s="35">
        <v>2</v>
      </c>
      <c r="AE20" s="35">
        <v>1</v>
      </c>
      <c r="AF20" s="35">
        <v>1</v>
      </c>
      <c r="AN20" s="35">
        <v>-20</v>
      </c>
      <c r="AO20" s="35">
        <f>SUM(AC20:AN20)</f>
        <v>-16</v>
      </c>
    </row>
    <row r="21" spans="1:41" ht="15.75" customHeight="1">
      <c r="A21" s="589"/>
      <c r="B21" s="587">
        <v>10</v>
      </c>
      <c r="C21" s="136">
        <v>10009502748</v>
      </c>
      <c r="D21" s="135" t="s">
        <v>441</v>
      </c>
      <c r="E21" s="649" t="s">
        <v>440</v>
      </c>
      <c r="F21" s="649" t="s">
        <v>595</v>
      </c>
      <c r="G21" s="137" t="s">
        <v>666</v>
      </c>
      <c r="H21" s="138" t="s">
        <v>161</v>
      </c>
      <c r="I21" s="138" t="s">
        <v>690</v>
      </c>
      <c r="J21" s="579"/>
      <c r="K21" s="579"/>
      <c r="L21" s="138"/>
      <c r="M21" s="153"/>
      <c r="N21" s="589">
        <v>6</v>
      </c>
      <c r="O21" s="587">
        <v>7</v>
      </c>
      <c r="P21" s="136">
        <v>10007499191</v>
      </c>
      <c r="Q21" s="135" t="s">
        <v>433</v>
      </c>
      <c r="R21" s="649" t="s">
        <v>432</v>
      </c>
      <c r="S21" s="649" t="s">
        <v>216</v>
      </c>
      <c r="T21" s="137" t="s">
        <v>623</v>
      </c>
      <c r="U21" s="138" t="s">
        <v>161</v>
      </c>
      <c r="V21" s="138" t="s">
        <v>690</v>
      </c>
      <c r="W21" s="579"/>
      <c r="X21" s="579"/>
      <c r="Y21" s="138">
        <v>8</v>
      </c>
      <c r="Z21" s="153"/>
      <c r="AB21" s="658">
        <v>12</v>
      </c>
      <c r="AN21" s="35">
        <v>-20</v>
      </c>
      <c r="AO21" s="35">
        <f>SUM(AC21:AN21)</f>
        <v>-20</v>
      </c>
    </row>
    <row r="22" spans="1:41" ht="15" customHeight="1">
      <c r="A22" s="590"/>
      <c r="B22" s="588">
        <v>10</v>
      </c>
      <c r="C22" s="140">
        <v>10010170129</v>
      </c>
      <c r="D22" s="139" t="s">
        <v>438</v>
      </c>
      <c r="E22" s="650" t="s">
        <v>244</v>
      </c>
      <c r="F22" s="650" t="s">
        <v>595</v>
      </c>
      <c r="G22" s="141" t="s">
        <v>666</v>
      </c>
      <c r="H22" s="142" t="s">
        <v>161</v>
      </c>
      <c r="I22" s="142" t="s">
        <v>115</v>
      </c>
      <c r="J22" s="580"/>
      <c r="K22" s="580"/>
      <c r="L22" s="142"/>
      <c r="M22" s="155"/>
      <c r="N22" s="590"/>
      <c r="O22" s="588">
        <v>7</v>
      </c>
      <c r="P22" s="140">
        <v>10050004793</v>
      </c>
      <c r="Q22" s="139" t="s">
        <v>431</v>
      </c>
      <c r="R22" s="650" t="s">
        <v>430</v>
      </c>
      <c r="S22" s="650" t="s">
        <v>216</v>
      </c>
      <c r="T22" s="141" t="s">
        <v>623</v>
      </c>
      <c r="U22" s="142" t="s">
        <v>161</v>
      </c>
      <c r="V22" s="142" t="s">
        <v>115</v>
      </c>
      <c r="W22" s="580"/>
      <c r="X22" s="580"/>
      <c r="Y22" s="142"/>
      <c r="Z22" s="155"/>
      <c r="AB22" s="658">
        <v>10</v>
      </c>
      <c r="AN22" s="35">
        <v>-60</v>
      </c>
      <c r="AO22" s="35">
        <f>SUM(AC22:AN22)</f>
        <v>-60</v>
      </c>
    </row>
    <row r="23" spans="1:41" ht="15.75" customHeight="1">
      <c r="A23" s="581"/>
      <c r="B23" s="585">
        <v>11</v>
      </c>
      <c r="C23" s="61">
        <v>10007503336</v>
      </c>
      <c r="D23" s="60" t="s">
        <v>601</v>
      </c>
      <c r="E23" s="592" t="s">
        <v>427</v>
      </c>
      <c r="F23" s="592" t="s">
        <v>595</v>
      </c>
      <c r="G23" s="44" t="s">
        <v>665</v>
      </c>
      <c r="H23" s="43" t="s">
        <v>161</v>
      </c>
      <c r="I23" s="43" t="s">
        <v>690</v>
      </c>
      <c r="J23" s="583"/>
      <c r="K23" s="583"/>
      <c r="L23" s="43"/>
      <c r="M23" s="152"/>
      <c r="N23" s="581">
        <v>7</v>
      </c>
      <c r="O23" s="585">
        <v>4</v>
      </c>
      <c r="P23" s="61">
        <v>10006903552</v>
      </c>
      <c r="Q23" s="60" t="s">
        <v>475</v>
      </c>
      <c r="R23" s="592" t="s">
        <v>474</v>
      </c>
      <c r="S23" s="592" t="s">
        <v>594</v>
      </c>
      <c r="T23" s="44" t="s">
        <v>59</v>
      </c>
      <c r="U23" s="43" t="s">
        <v>161</v>
      </c>
      <c r="V23" s="43" t="s">
        <v>690</v>
      </c>
      <c r="W23" s="583"/>
      <c r="X23" s="583"/>
      <c r="Y23" s="43">
        <v>5</v>
      </c>
      <c r="Z23" s="152"/>
      <c r="AB23" s="658">
        <v>13</v>
      </c>
      <c r="AN23" s="35">
        <v>-60</v>
      </c>
      <c r="AO23" s="35">
        <f>SUM(AC23:AN23)</f>
        <v>-60</v>
      </c>
    </row>
    <row r="24" spans="1:41" ht="15" customHeight="1">
      <c r="A24" s="582"/>
      <c r="B24" s="586">
        <v>11</v>
      </c>
      <c r="C24" s="130">
        <v>10006499283</v>
      </c>
      <c r="D24" s="129" t="s">
        <v>602</v>
      </c>
      <c r="E24" s="593" t="s">
        <v>425</v>
      </c>
      <c r="F24" s="593" t="s">
        <v>595</v>
      </c>
      <c r="G24" s="131" t="s">
        <v>665</v>
      </c>
      <c r="H24" s="132" t="s">
        <v>161</v>
      </c>
      <c r="I24" s="132" t="s">
        <v>115</v>
      </c>
      <c r="J24" s="584"/>
      <c r="K24" s="584"/>
      <c r="L24" s="132"/>
      <c r="M24" s="154"/>
      <c r="N24" s="582"/>
      <c r="O24" s="586">
        <v>4</v>
      </c>
      <c r="P24" s="130">
        <v>10005364585</v>
      </c>
      <c r="Q24" s="129" t="s">
        <v>477</v>
      </c>
      <c r="R24" s="593" t="s">
        <v>476</v>
      </c>
      <c r="S24" s="593" t="s">
        <v>594</v>
      </c>
      <c r="T24" s="131" t="s">
        <v>59</v>
      </c>
      <c r="U24" s="132" t="s">
        <v>161</v>
      </c>
      <c r="V24" s="132" t="s">
        <v>115</v>
      </c>
      <c r="W24" s="584"/>
      <c r="X24" s="584"/>
      <c r="Y24" s="132"/>
      <c r="Z24" s="154"/>
      <c r="AB24" s="658">
        <v>16</v>
      </c>
      <c r="AN24" s="35">
        <v>-60</v>
      </c>
      <c r="AO24" s="35">
        <f>SUM(AC24:AN24)</f>
        <v>-60</v>
      </c>
    </row>
    <row r="25" spans="1:41" ht="15.75" customHeight="1">
      <c r="A25" s="589"/>
      <c r="B25" s="587">
        <v>12</v>
      </c>
      <c r="C25" s="136">
        <v>10008993193</v>
      </c>
      <c r="D25" s="135" t="s">
        <v>473</v>
      </c>
      <c r="E25" s="649" t="s">
        <v>472</v>
      </c>
      <c r="F25" s="649" t="s">
        <v>595</v>
      </c>
      <c r="G25" s="137" t="s">
        <v>59</v>
      </c>
      <c r="H25" s="138" t="s">
        <v>161</v>
      </c>
      <c r="I25" s="138" t="s">
        <v>690</v>
      </c>
      <c r="J25" s="579"/>
      <c r="K25" s="579"/>
      <c r="L25" s="138"/>
      <c r="M25" s="153"/>
      <c r="N25" s="589">
        <v>8</v>
      </c>
      <c r="O25" s="587">
        <v>18</v>
      </c>
      <c r="P25" s="136">
        <v>10002931606</v>
      </c>
      <c r="Q25" s="135" t="s">
        <v>413</v>
      </c>
      <c r="R25" s="649" t="s">
        <v>411</v>
      </c>
      <c r="S25" s="649" t="s">
        <v>603</v>
      </c>
      <c r="T25" s="137" t="s">
        <v>105</v>
      </c>
      <c r="U25" s="138" t="s">
        <v>161</v>
      </c>
      <c r="V25" s="138" t="s">
        <v>690</v>
      </c>
      <c r="W25" s="579"/>
      <c r="X25" s="579"/>
      <c r="Y25" s="138">
        <v>2</v>
      </c>
      <c r="Z25" s="153"/>
      <c r="AB25" s="659"/>
    </row>
    <row r="26" spans="1:41" ht="15" customHeight="1">
      <c r="A26" s="590"/>
      <c r="B26" s="588">
        <v>12</v>
      </c>
      <c r="C26" s="140">
        <v>10010605720</v>
      </c>
      <c r="D26" s="139" t="s">
        <v>469</v>
      </c>
      <c r="E26" s="650" t="s">
        <v>190</v>
      </c>
      <c r="F26" s="650" t="s">
        <v>595</v>
      </c>
      <c r="G26" s="141" t="s">
        <v>59</v>
      </c>
      <c r="H26" s="142" t="s">
        <v>161</v>
      </c>
      <c r="I26" s="142" t="s">
        <v>115</v>
      </c>
      <c r="J26" s="580"/>
      <c r="K26" s="580"/>
      <c r="L26" s="142"/>
      <c r="M26" s="155"/>
      <c r="N26" s="590"/>
      <c r="O26" s="588">
        <v>18</v>
      </c>
      <c r="P26" s="140">
        <v>10002419021</v>
      </c>
      <c r="Q26" s="139" t="s">
        <v>412</v>
      </c>
      <c r="R26" s="650" t="s">
        <v>411</v>
      </c>
      <c r="S26" s="650" t="s">
        <v>603</v>
      </c>
      <c r="T26" s="141" t="s">
        <v>105</v>
      </c>
      <c r="U26" s="142" t="s">
        <v>161</v>
      </c>
      <c r="V26" s="142" t="s">
        <v>115</v>
      </c>
      <c r="W26" s="580"/>
      <c r="X26" s="580"/>
      <c r="Y26" s="142"/>
      <c r="Z26" s="155"/>
    </row>
    <row r="27" spans="1:41" ht="15.75" customHeight="1">
      <c r="A27" s="581"/>
      <c r="B27" s="585">
        <v>13</v>
      </c>
      <c r="C27" s="61">
        <v>10011151748</v>
      </c>
      <c r="D27" s="60" t="s">
        <v>407</v>
      </c>
      <c r="E27" s="592" t="s">
        <v>406</v>
      </c>
      <c r="F27" s="592" t="s">
        <v>603</v>
      </c>
      <c r="G27" s="44" t="s">
        <v>105</v>
      </c>
      <c r="H27" s="43" t="s">
        <v>161</v>
      </c>
      <c r="I27" s="43" t="s">
        <v>690</v>
      </c>
      <c r="J27" s="583"/>
      <c r="K27" s="583"/>
      <c r="L27" s="43"/>
      <c r="M27" s="152"/>
      <c r="N27" s="581">
        <v>9</v>
      </c>
      <c r="O27" s="585">
        <v>14</v>
      </c>
      <c r="P27" s="61">
        <v>10002279985</v>
      </c>
      <c r="Q27" s="60" t="s">
        <v>444</v>
      </c>
      <c r="R27" s="592" t="s">
        <v>190</v>
      </c>
      <c r="S27" s="592" t="s">
        <v>595</v>
      </c>
      <c r="T27" s="44" t="s">
        <v>666</v>
      </c>
      <c r="U27" s="43" t="s">
        <v>161</v>
      </c>
      <c r="V27" s="43" t="s">
        <v>690</v>
      </c>
      <c r="W27" s="583"/>
      <c r="X27" s="583"/>
      <c r="Y27" s="43">
        <v>0</v>
      </c>
      <c r="Z27" s="152"/>
    </row>
    <row r="28" spans="1:41" ht="15" customHeight="1">
      <c r="A28" s="582"/>
      <c r="B28" s="586">
        <v>13</v>
      </c>
      <c r="C28" s="130">
        <v>10010636133</v>
      </c>
      <c r="D28" s="129" t="s">
        <v>405</v>
      </c>
      <c r="E28" s="593" t="s">
        <v>432</v>
      </c>
      <c r="F28" s="593" t="s">
        <v>603</v>
      </c>
      <c r="G28" s="131" t="s">
        <v>105</v>
      </c>
      <c r="H28" s="132" t="s">
        <v>161</v>
      </c>
      <c r="I28" s="132" t="s">
        <v>115</v>
      </c>
      <c r="J28" s="584"/>
      <c r="K28" s="584"/>
      <c r="L28" s="132"/>
      <c r="M28" s="154"/>
      <c r="N28" s="582"/>
      <c r="O28" s="586">
        <v>14</v>
      </c>
      <c r="P28" s="130">
        <v>10008988648</v>
      </c>
      <c r="Q28" s="129" t="s">
        <v>437</v>
      </c>
      <c r="R28" s="593" t="s">
        <v>436</v>
      </c>
      <c r="S28" s="593" t="s">
        <v>595</v>
      </c>
      <c r="T28" s="131" t="s">
        <v>666</v>
      </c>
      <c r="U28" s="132" t="s">
        <v>161</v>
      </c>
      <c r="V28" s="132" t="s">
        <v>115</v>
      </c>
      <c r="W28" s="584"/>
      <c r="X28" s="584"/>
      <c r="Y28" s="132"/>
      <c r="Z28" s="154"/>
    </row>
    <row r="29" spans="1:41" ht="15.75" customHeight="1">
      <c r="A29" s="589"/>
      <c r="B29" s="587">
        <v>14</v>
      </c>
      <c r="C29" s="136">
        <v>10002279985</v>
      </c>
      <c r="D29" s="135" t="s">
        <v>444</v>
      </c>
      <c r="E29" s="649" t="s">
        <v>190</v>
      </c>
      <c r="F29" s="649" t="s">
        <v>595</v>
      </c>
      <c r="G29" s="137" t="s">
        <v>666</v>
      </c>
      <c r="H29" s="138" t="s">
        <v>161</v>
      </c>
      <c r="I29" s="138" t="s">
        <v>690</v>
      </c>
      <c r="J29" s="579"/>
      <c r="K29" s="579"/>
      <c r="L29" s="138"/>
      <c r="M29" s="153"/>
      <c r="N29" s="589">
        <v>10</v>
      </c>
      <c r="O29" s="587">
        <v>19</v>
      </c>
      <c r="P29" s="136">
        <v>10009166581</v>
      </c>
      <c r="Q29" s="135" t="s">
        <v>596</v>
      </c>
      <c r="R29" s="649" t="s">
        <v>466</v>
      </c>
      <c r="S29" s="649" t="s">
        <v>156</v>
      </c>
      <c r="T29" s="137" t="s">
        <v>233</v>
      </c>
      <c r="U29" s="138" t="s">
        <v>161</v>
      </c>
      <c r="V29" s="138" t="s">
        <v>690</v>
      </c>
      <c r="W29" s="579"/>
      <c r="X29" s="579"/>
      <c r="Y29" s="138">
        <v>-20</v>
      </c>
      <c r="Z29" s="153"/>
    </row>
    <row r="30" spans="1:41" ht="15" customHeight="1">
      <c r="A30" s="590"/>
      <c r="B30" s="588">
        <v>14</v>
      </c>
      <c r="C30" s="140">
        <v>10008988648</v>
      </c>
      <c r="D30" s="139" t="s">
        <v>437</v>
      </c>
      <c r="E30" s="650" t="s">
        <v>436</v>
      </c>
      <c r="F30" s="650" t="s">
        <v>595</v>
      </c>
      <c r="G30" s="141" t="s">
        <v>666</v>
      </c>
      <c r="H30" s="142" t="s">
        <v>161</v>
      </c>
      <c r="I30" s="142" t="s">
        <v>115</v>
      </c>
      <c r="J30" s="580"/>
      <c r="K30" s="580"/>
      <c r="L30" s="142"/>
      <c r="M30" s="155"/>
      <c r="N30" s="590"/>
      <c r="O30" s="588">
        <v>19</v>
      </c>
      <c r="P30" s="140">
        <v>10011145280</v>
      </c>
      <c r="Q30" s="139" t="s">
        <v>464</v>
      </c>
      <c r="R30" s="650" t="s">
        <v>463</v>
      </c>
      <c r="S30" s="650" t="s">
        <v>156</v>
      </c>
      <c r="T30" s="141" t="s">
        <v>233</v>
      </c>
      <c r="U30" s="142" t="s">
        <v>161</v>
      </c>
      <c r="V30" s="142" t="s">
        <v>115</v>
      </c>
      <c r="W30" s="580"/>
      <c r="X30" s="580"/>
      <c r="Y30" s="142"/>
      <c r="Z30" s="155"/>
    </row>
    <row r="31" spans="1:41" ht="15" customHeight="1">
      <c r="A31" s="581"/>
      <c r="B31" s="585">
        <v>16</v>
      </c>
      <c r="C31" s="61">
        <v>10010770822</v>
      </c>
      <c r="D31" s="60" t="s">
        <v>439</v>
      </c>
      <c r="E31" s="592" t="s">
        <v>190</v>
      </c>
      <c r="F31" s="592" t="s">
        <v>595</v>
      </c>
      <c r="G31" s="44" t="s">
        <v>666</v>
      </c>
      <c r="H31" s="43" t="s">
        <v>161</v>
      </c>
      <c r="I31" s="43" t="s">
        <v>690</v>
      </c>
      <c r="J31" s="583"/>
      <c r="K31" s="583"/>
      <c r="L31" s="43"/>
      <c r="M31" s="152"/>
      <c r="N31" s="581">
        <v>11</v>
      </c>
      <c r="O31" s="585">
        <v>12</v>
      </c>
      <c r="P31" s="61">
        <v>10008993193</v>
      </c>
      <c r="Q31" s="60" t="s">
        <v>473</v>
      </c>
      <c r="R31" s="592" t="s">
        <v>472</v>
      </c>
      <c r="S31" s="592" t="s">
        <v>595</v>
      </c>
      <c r="T31" s="44" t="s">
        <v>59</v>
      </c>
      <c r="U31" s="43" t="s">
        <v>161</v>
      </c>
      <c r="V31" s="43" t="s">
        <v>690</v>
      </c>
      <c r="W31" s="583"/>
      <c r="X31" s="583"/>
      <c r="Y31" s="43">
        <v>-20</v>
      </c>
      <c r="Z31" s="152"/>
    </row>
    <row r="32" spans="1:41" ht="15" customHeight="1">
      <c r="A32" s="582"/>
      <c r="B32" s="586">
        <v>16</v>
      </c>
      <c r="C32" s="130">
        <v>10010747883</v>
      </c>
      <c r="D32" s="129" t="s">
        <v>471</v>
      </c>
      <c r="E32" s="593" t="s">
        <v>470</v>
      </c>
      <c r="F32" s="593" t="s">
        <v>595</v>
      </c>
      <c r="G32" s="131" t="s">
        <v>59</v>
      </c>
      <c r="H32" s="132" t="s">
        <v>161</v>
      </c>
      <c r="I32" s="132" t="s">
        <v>115</v>
      </c>
      <c r="J32" s="584"/>
      <c r="K32" s="584"/>
      <c r="L32" s="132"/>
      <c r="M32" s="154"/>
      <c r="N32" s="582"/>
      <c r="O32" s="586">
        <v>12</v>
      </c>
      <c r="P32" s="130">
        <v>10010605720</v>
      </c>
      <c r="Q32" s="129" t="s">
        <v>469</v>
      </c>
      <c r="R32" s="593" t="s">
        <v>190</v>
      </c>
      <c r="S32" s="593" t="s">
        <v>595</v>
      </c>
      <c r="T32" s="131" t="s">
        <v>59</v>
      </c>
      <c r="U32" s="132" t="s">
        <v>161</v>
      </c>
      <c r="V32" s="132" t="s">
        <v>115</v>
      </c>
      <c r="W32" s="584"/>
      <c r="X32" s="584"/>
      <c r="Y32" s="132"/>
      <c r="Z32" s="154"/>
    </row>
    <row r="33" spans="1:26" ht="15" customHeight="1">
      <c r="A33" s="589"/>
      <c r="B33" s="587">
        <v>18</v>
      </c>
      <c r="C33" s="136">
        <v>10002931606</v>
      </c>
      <c r="D33" s="135" t="s">
        <v>413</v>
      </c>
      <c r="E33" s="649" t="s">
        <v>411</v>
      </c>
      <c r="F33" s="649" t="s">
        <v>603</v>
      </c>
      <c r="G33" s="137" t="s">
        <v>105</v>
      </c>
      <c r="H33" s="138" t="s">
        <v>161</v>
      </c>
      <c r="I33" s="138" t="s">
        <v>690</v>
      </c>
      <c r="J33" s="579"/>
      <c r="K33" s="579"/>
      <c r="L33" s="138"/>
      <c r="M33" s="153"/>
      <c r="N33" s="589"/>
      <c r="O33" s="587">
        <v>10</v>
      </c>
      <c r="P33" s="136">
        <v>10009502748</v>
      </c>
      <c r="Q33" s="135" t="s">
        <v>441</v>
      </c>
      <c r="R33" s="649" t="s">
        <v>440</v>
      </c>
      <c r="S33" s="649" t="s">
        <v>595</v>
      </c>
      <c r="T33" s="137" t="s">
        <v>666</v>
      </c>
      <c r="U33" s="138" t="s">
        <v>161</v>
      </c>
      <c r="V33" s="138" t="s">
        <v>690</v>
      </c>
      <c r="W33" s="579"/>
      <c r="X33" s="579"/>
      <c r="Y33" s="138" t="s">
        <v>62</v>
      </c>
      <c r="Z33" s="153"/>
    </row>
    <row r="34" spans="1:26" ht="15" customHeight="1">
      <c r="A34" s="590"/>
      <c r="B34" s="588">
        <v>18</v>
      </c>
      <c r="C34" s="140">
        <v>10002419021</v>
      </c>
      <c r="D34" s="139" t="s">
        <v>412</v>
      </c>
      <c r="E34" s="650" t="s">
        <v>411</v>
      </c>
      <c r="F34" s="650" t="s">
        <v>603</v>
      </c>
      <c r="G34" s="141" t="s">
        <v>105</v>
      </c>
      <c r="H34" s="142" t="s">
        <v>161</v>
      </c>
      <c r="I34" s="142" t="s">
        <v>115</v>
      </c>
      <c r="J34" s="580"/>
      <c r="K34" s="580"/>
      <c r="L34" s="142"/>
      <c r="M34" s="155"/>
      <c r="N34" s="590"/>
      <c r="O34" s="588">
        <v>10</v>
      </c>
      <c r="P34" s="140">
        <v>10010170129</v>
      </c>
      <c r="Q34" s="139" t="s">
        <v>438</v>
      </c>
      <c r="R34" s="650" t="s">
        <v>244</v>
      </c>
      <c r="S34" s="650" t="s">
        <v>595</v>
      </c>
      <c r="T34" s="141" t="s">
        <v>666</v>
      </c>
      <c r="U34" s="142" t="s">
        <v>161</v>
      </c>
      <c r="V34" s="142" t="s">
        <v>115</v>
      </c>
      <c r="W34" s="580"/>
      <c r="X34" s="580"/>
      <c r="Y34" s="142"/>
      <c r="Z34" s="155"/>
    </row>
    <row r="35" spans="1:26" ht="15" customHeight="1">
      <c r="A35" s="581"/>
      <c r="B35" s="585">
        <v>19</v>
      </c>
      <c r="C35" s="61">
        <v>10009166581</v>
      </c>
      <c r="D35" s="60" t="s">
        <v>596</v>
      </c>
      <c r="E35" s="592" t="s">
        <v>466</v>
      </c>
      <c r="F35" s="592" t="s">
        <v>156</v>
      </c>
      <c r="G35" s="44" t="s">
        <v>233</v>
      </c>
      <c r="H35" s="43" t="s">
        <v>161</v>
      </c>
      <c r="I35" s="43" t="s">
        <v>690</v>
      </c>
      <c r="J35" s="583"/>
      <c r="K35" s="583"/>
      <c r="L35" s="43"/>
      <c r="M35" s="152"/>
      <c r="N35" s="581"/>
      <c r="O35" s="585">
        <v>13</v>
      </c>
      <c r="P35" s="61">
        <v>10011151748</v>
      </c>
      <c r="Q35" s="60" t="s">
        <v>407</v>
      </c>
      <c r="R35" s="592" t="s">
        <v>406</v>
      </c>
      <c r="S35" s="592" t="s">
        <v>603</v>
      </c>
      <c r="T35" s="44" t="s">
        <v>105</v>
      </c>
      <c r="U35" s="43" t="s">
        <v>161</v>
      </c>
      <c r="V35" s="43" t="s">
        <v>690</v>
      </c>
      <c r="W35" s="583"/>
      <c r="X35" s="583"/>
      <c r="Y35" s="43" t="s">
        <v>62</v>
      </c>
      <c r="Z35" s="152"/>
    </row>
    <row r="36" spans="1:26" ht="15" customHeight="1">
      <c r="A36" s="582"/>
      <c r="B36" s="586">
        <v>19</v>
      </c>
      <c r="C36" s="130">
        <v>10011145280</v>
      </c>
      <c r="D36" s="129" t="s">
        <v>464</v>
      </c>
      <c r="E36" s="593" t="s">
        <v>463</v>
      </c>
      <c r="F36" s="593" t="s">
        <v>156</v>
      </c>
      <c r="G36" s="131" t="s">
        <v>233</v>
      </c>
      <c r="H36" s="132" t="s">
        <v>161</v>
      </c>
      <c r="I36" s="132" t="s">
        <v>115</v>
      </c>
      <c r="J36" s="584"/>
      <c r="K36" s="584"/>
      <c r="L36" s="132"/>
      <c r="M36" s="154"/>
      <c r="N36" s="582"/>
      <c r="O36" s="586">
        <v>13</v>
      </c>
      <c r="P36" s="130">
        <v>10010636133</v>
      </c>
      <c r="Q36" s="129" t="s">
        <v>405</v>
      </c>
      <c r="R36" s="593" t="s">
        <v>432</v>
      </c>
      <c r="S36" s="593" t="s">
        <v>603</v>
      </c>
      <c r="T36" s="131" t="s">
        <v>105</v>
      </c>
      <c r="U36" s="132" t="s">
        <v>161</v>
      </c>
      <c r="V36" s="132" t="s">
        <v>115</v>
      </c>
      <c r="W36" s="584"/>
      <c r="X36" s="584"/>
      <c r="Y36" s="132"/>
      <c r="Z36" s="154"/>
    </row>
    <row r="37" spans="1:26" ht="15" customHeight="1">
      <c r="A37" s="589"/>
      <c r="B37" s="587">
        <v>20</v>
      </c>
      <c r="C37" s="136">
        <v>10008680672</v>
      </c>
      <c r="D37" s="135" t="s">
        <v>456</v>
      </c>
      <c r="E37" s="649" t="s">
        <v>597</v>
      </c>
      <c r="F37" s="649" t="s">
        <v>598</v>
      </c>
      <c r="G37" s="137" t="s">
        <v>91</v>
      </c>
      <c r="H37" s="138" t="s">
        <v>161</v>
      </c>
      <c r="I37" s="138" t="s">
        <v>690</v>
      </c>
      <c r="J37" s="579"/>
      <c r="K37" s="579"/>
      <c r="L37" s="138"/>
      <c r="M37" s="153"/>
      <c r="N37" s="589"/>
      <c r="O37" s="587">
        <v>16</v>
      </c>
      <c r="P37" s="136">
        <v>10010770822</v>
      </c>
      <c r="Q37" s="135" t="s">
        <v>439</v>
      </c>
      <c r="R37" s="649" t="s">
        <v>190</v>
      </c>
      <c r="S37" s="649" t="s">
        <v>595</v>
      </c>
      <c r="T37" s="137" t="s">
        <v>666</v>
      </c>
      <c r="U37" s="138" t="s">
        <v>161</v>
      </c>
      <c r="V37" s="138" t="s">
        <v>690</v>
      </c>
      <c r="W37" s="579"/>
      <c r="X37" s="579"/>
      <c r="Y37" s="138" t="s">
        <v>62</v>
      </c>
      <c r="Z37" s="153"/>
    </row>
    <row r="38" spans="1:26" ht="15" customHeight="1">
      <c r="A38" s="590"/>
      <c r="B38" s="588">
        <v>20</v>
      </c>
      <c r="C38" s="140">
        <v>10006891630</v>
      </c>
      <c r="D38" s="139" t="s">
        <v>452</v>
      </c>
      <c r="E38" s="650" t="s">
        <v>600</v>
      </c>
      <c r="F38" s="650" t="s">
        <v>598</v>
      </c>
      <c r="G38" s="141" t="s">
        <v>91</v>
      </c>
      <c r="H38" s="142" t="s">
        <v>161</v>
      </c>
      <c r="I38" s="142" t="s">
        <v>115</v>
      </c>
      <c r="J38" s="580"/>
      <c r="K38" s="580"/>
      <c r="L38" s="142"/>
      <c r="M38" s="155"/>
      <c r="N38" s="590"/>
      <c r="O38" s="588">
        <v>16</v>
      </c>
      <c r="P38" s="140">
        <v>10010747883</v>
      </c>
      <c r="Q38" s="139" t="s">
        <v>471</v>
      </c>
      <c r="R38" s="650" t="s">
        <v>470</v>
      </c>
      <c r="S38" s="650" t="s">
        <v>595</v>
      </c>
      <c r="T38" s="141" t="s">
        <v>59</v>
      </c>
      <c r="U38" s="142" t="s">
        <v>161</v>
      </c>
      <c r="V38" s="142" t="s">
        <v>115</v>
      </c>
      <c r="W38" s="580"/>
      <c r="X38" s="580"/>
      <c r="Y38" s="142"/>
      <c r="Z38" s="155"/>
    </row>
    <row r="39" spans="1:26" ht="15" customHeight="1">
      <c r="A39" s="40"/>
      <c r="B39" s="42" t="s">
        <v>71</v>
      </c>
      <c r="C39" s="40"/>
      <c r="D39" s="41">
        <v>14</v>
      </c>
      <c r="E39" s="41"/>
      <c r="F39" s="41"/>
      <c r="G39" s="40"/>
      <c r="H39" s="62"/>
      <c r="I39" s="72"/>
      <c r="J39" s="48"/>
      <c r="K39" s="48"/>
      <c r="L39" s="48"/>
      <c r="M39" s="47"/>
      <c r="N39" s="40"/>
      <c r="O39" s="42" t="s">
        <v>71</v>
      </c>
      <c r="P39" s="40"/>
      <c r="Q39" s="41">
        <v>14</v>
      </c>
      <c r="R39" s="41"/>
      <c r="S39" s="41"/>
      <c r="T39" s="40"/>
      <c r="U39" s="62"/>
      <c r="V39" s="72"/>
      <c r="W39" s="48"/>
      <c r="X39" s="48"/>
      <c r="Y39" s="48"/>
      <c r="Z39" s="47"/>
    </row>
    <row r="40" spans="1:26" ht="15" customHeight="1"/>
    <row r="41" spans="1:26" ht="15" customHeight="1">
      <c r="C41" s="157"/>
      <c r="D41" s="156"/>
      <c r="E41" s="156"/>
      <c r="F41" s="156"/>
      <c r="P41" s="157" t="s">
        <v>75</v>
      </c>
      <c r="Q41" s="156"/>
      <c r="R41" s="156"/>
      <c r="S41" s="156"/>
    </row>
    <row r="42" spans="1:26" ht="15" customHeight="1"/>
    <row r="43" spans="1:26" ht="1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</sheetData>
  <sortState ref="AB11:AO22">
    <sortCondition descending="1" ref="AO11"/>
  </sortState>
  <mergeCells count="96">
    <mergeCell ref="N35:N36"/>
    <mergeCell ref="O29:O30"/>
    <mergeCell ref="W35:X36"/>
    <mergeCell ref="N37:N38"/>
    <mergeCell ref="O17:O18"/>
    <mergeCell ref="W37:X38"/>
    <mergeCell ref="N31:N32"/>
    <mergeCell ref="O37:O38"/>
    <mergeCell ref="W31:X32"/>
    <mergeCell ref="A33:A34"/>
    <mergeCell ref="B33:B34"/>
    <mergeCell ref="J33:K34"/>
    <mergeCell ref="N33:N34"/>
    <mergeCell ref="O25:O26"/>
    <mergeCell ref="W33:X34"/>
    <mergeCell ref="N1:Z1"/>
    <mergeCell ref="O2:Y2"/>
    <mergeCell ref="N4:Z4"/>
    <mergeCell ref="W6:Y6"/>
    <mergeCell ref="W7:Y7"/>
    <mergeCell ref="N9:Z9"/>
    <mergeCell ref="N29:N30"/>
    <mergeCell ref="N17:N18"/>
    <mergeCell ref="O33:O34"/>
    <mergeCell ref="W21:X22"/>
    <mergeCell ref="N19:N20"/>
    <mergeCell ref="O15:O16"/>
    <mergeCell ref="W19:X20"/>
    <mergeCell ref="N21:N22"/>
    <mergeCell ref="O27:O28"/>
    <mergeCell ref="W29:X30"/>
    <mergeCell ref="N25:N26"/>
    <mergeCell ref="W15:X16"/>
    <mergeCell ref="O35:O36"/>
    <mergeCell ref="W27:X28"/>
    <mergeCell ref="N23:N24"/>
    <mergeCell ref="O19:O20"/>
    <mergeCell ref="W23:X24"/>
    <mergeCell ref="W17:X18"/>
    <mergeCell ref="O23:O24"/>
    <mergeCell ref="W13:X14"/>
    <mergeCell ref="N11:N12"/>
    <mergeCell ref="O31:O32"/>
    <mergeCell ref="W25:X26"/>
    <mergeCell ref="N13:N14"/>
    <mergeCell ref="O21:O22"/>
    <mergeCell ref="N15:N16"/>
    <mergeCell ref="O13:O14"/>
    <mergeCell ref="W11:X12"/>
    <mergeCell ref="N27:N28"/>
    <mergeCell ref="O11:O12"/>
    <mergeCell ref="A37:A38"/>
    <mergeCell ref="B37:B38"/>
    <mergeCell ref="J37:K38"/>
    <mergeCell ref="A1:M1"/>
    <mergeCell ref="B2:L2"/>
    <mergeCell ref="A4:M4"/>
    <mergeCell ref="J6:L6"/>
    <mergeCell ref="J7:L7"/>
    <mergeCell ref="A9:M9"/>
    <mergeCell ref="B13:B14"/>
    <mergeCell ref="B17:B18"/>
    <mergeCell ref="A31:A32"/>
    <mergeCell ref="B31:B32"/>
    <mergeCell ref="J31:K32"/>
    <mergeCell ref="A35:A36"/>
    <mergeCell ref="B35:B36"/>
    <mergeCell ref="J35:K36"/>
    <mergeCell ref="A11:A12"/>
    <mergeCell ref="A21:A22"/>
    <mergeCell ref="A13:A14"/>
    <mergeCell ref="A17:A18"/>
    <mergeCell ref="J15:K16"/>
    <mergeCell ref="J11:K12"/>
    <mergeCell ref="J21:K22"/>
    <mergeCell ref="J13:K14"/>
    <mergeCell ref="B11:B12"/>
    <mergeCell ref="J17:K18"/>
    <mergeCell ref="A19:A20"/>
    <mergeCell ref="B15:B16"/>
    <mergeCell ref="B21:B22"/>
    <mergeCell ref="A15:A16"/>
    <mergeCell ref="J29:K30"/>
    <mergeCell ref="A23:A24"/>
    <mergeCell ref="J27:K28"/>
    <mergeCell ref="J19:K20"/>
    <mergeCell ref="J25:K26"/>
    <mergeCell ref="J23:K24"/>
    <mergeCell ref="B19:B20"/>
    <mergeCell ref="B25:B26"/>
    <mergeCell ref="B23:B24"/>
    <mergeCell ref="B29:B30"/>
    <mergeCell ref="A27:A28"/>
    <mergeCell ref="A25:A26"/>
    <mergeCell ref="B27:B28"/>
    <mergeCell ref="A29:A30"/>
  </mergeCells>
  <printOptions horizontalCentered="1"/>
  <pageMargins left="0.43307086614173229" right="0.35433070866141736" top="0.39370078740157483" bottom="0.27559055118110237" header="0.23622047244094491" footer="0.23622047244094491"/>
  <pageSetup paperSize="9" scale="7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A1:V26"/>
  <sheetViews>
    <sheetView view="pageBreakPreview" zoomScale="70" zoomScaleNormal="70" zoomScaleSheetLayoutView="70" workbookViewId="0">
      <selection activeCell="T14" sqref="T14"/>
    </sheetView>
  </sheetViews>
  <sheetFormatPr defaultRowHeight="12.75"/>
  <cols>
    <col min="1" max="1" width="4.85546875" style="36" customWidth="1"/>
    <col min="2" max="2" width="6.28515625" style="36" customWidth="1"/>
    <col min="3" max="3" width="15.42578125" style="38" customWidth="1"/>
    <col min="4" max="4" width="21.85546875" style="36" customWidth="1"/>
    <col min="5" max="5" width="13.85546875" style="36" customWidth="1"/>
    <col min="6" max="6" width="5.85546875" style="36" customWidth="1"/>
    <col min="7" max="7" width="21.85546875" style="36" bestFit="1" customWidth="1"/>
    <col min="8" max="8" width="8.28515625" style="36" bestFit="1" customWidth="1"/>
    <col min="9" max="9" width="9.85546875" style="36" customWidth="1"/>
    <col min="10" max="10" width="15.42578125" style="36" customWidth="1"/>
    <col min="11" max="11" width="14.5703125" style="36" customWidth="1"/>
    <col min="12" max="12" width="4.85546875" style="36" customWidth="1"/>
    <col min="13" max="13" width="6.28515625" style="36" customWidth="1"/>
    <col min="14" max="14" width="15.42578125" style="38" customWidth="1"/>
    <col min="15" max="15" width="21.85546875" style="36" customWidth="1"/>
    <col min="16" max="16" width="13.85546875" style="36" customWidth="1"/>
    <col min="17" max="17" width="5.85546875" style="36" customWidth="1"/>
    <col min="18" max="18" width="21.85546875" style="36" bestFit="1" customWidth="1"/>
    <col min="19" max="19" width="8.28515625" style="36" bestFit="1" customWidth="1"/>
    <col min="20" max="20" width="9.85546875" style="36" customWidth="1"/>
    <col min="21" max="21" width="15.42578125" style="36" customWidth="1"/>
    <col min="22" max="22" width="14.5703125" style="36" customWidth="1"/>
    <col min="23" max="16384" width="9.140625" style="35"/>
  </cols>
  <sheetData>
    <row r="1" spans="1:22" ht="48.75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 t="s">
        <v>49</v>
      </c>
      <c r="M1" s="487"/>
      <c r="N1" s="487"/>
      <c r="O1" s="487"/>
      <c r="P1" s="487"/>
      <c r="Q1" s="487"/>
      <c r="R1" s="487"/>
      <c r="S1" s="487"/>
      <c r="T1" s="487"/>
      <c r="U1" s="487"/>
      <c r="V1" s="487"/>
    </row>
    <row r="2" spans="1:22" s="49" customFormat="1" ht="26.25" customHeight="1">
      <c r="A2" s="58"/>
      <c r="B2" s="488" t="str">
        <f>CTR!B3</f>
        <v>Memorial Otmar Malecek 2017   -   International track cycling race UCI Class I.</v>
      </c>
      <c r="C2" s="488"/>
      <c r="D2" s="488"/>
      <c r="E2" s="488"/>
      <c r="F2" s="488"/>
      <c r="G2" s="488"/>
      <c r="H2" s="488"/>
      <c r="I2" s="488"/>
      <c r="J2" s="488"/>
      <c r="K2" s="57" t="str">
        <f>CONCATENATE("Com.no.: 33/",((CTR!$B$1)))</f>
        <v>Com.no.: 33/46</v>
      </c>
      <c r="L2" s="58"/>
      <c r="M2" s="488" t="str">
        <f>CTR!B3</f>
        <v>Memorial Otmar Malecek 2017   -   International track cycling race UCI Class I.</v>
      </c>
      <c r="N2" s="488"/>
      <c r="O2" s="488"/>
      <c r="P2" s="488"/>
      <c r="Q2" s="488"/>
      <c r="R2" s="488"/>
      <c r="S2" s="488"/>
      <c r="T2" s="488"/>
      <c r="U2" s="488"/>
      <c r="V2" s="57" t="str">
        <f>CONCATENATE("Com.no.: 34/",((CTR!$B$1)))</f>
        <v>Com.no.: 34/46</v>
      </c>
    </row>
    <row r="3" spans="1:22" ht="18.75" customHeight="1">
      <c r="A3" s="56" t="str">
        <f>CTR!B2</f>
        <v>Datum / Date: 24.-25. 08. 2017</v>
      </c>
      <c r="K3" s="55" t="s">
        <v>50</v>
      </c>
      <c r="L3" s="56" t="str">
        <f>CTR!B2</f>
        <v>Datum / Date: 24.-25. 08. 2017</v>
      </c>
      <c r="V3" s="55" t="s">
        <v>50</v>
      </c>
    </row>
    <row r="4" spans="1:22" ht="21">
      <c r="A4" s="489" t="s">
        <v>53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 t="s">
        <v>47</v>
      </c>
      <c r="M4" s="489"/>
      <c r="N4" s="489"/>
      <c r="O4" s="489"/>
      <c r="P4" s="489"/>
      <c r="Q4" s="489"/>
      <c r="R4" s="489"/>
      <c r="S4" s="489"/>
      <c r="T4" s="489"/>
      <c r="U4" s="489"/>
      <c r="V4" s="489"/>
    </row>
    <row r="5" spans="1:22" ht="5.25" customHeight="1"/>
    <row r="6" spans="1:22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61"/>
      <c r="J6" s="561"/>
      <c r="K6" s="446"/>
      <c r="L6" s="53" t="s">
        <v>46</v>
      </c>
      <c r="M6" s="53" t="s">
        <v>45</v>
      </c>
      <c r="N6" s="53" t="s">
        <v>127</v>
      </c>
      <c r="O6" s="53" t="s">
        <v>135</v>
      </c>
      <c r="P6" s="53" t="s">
        <v>137</v>
      </c>
      <c r="Q6" s="53" t="s">
        <v>133</v>
      </c>
      <c r="R6" s="53" t="s">
        <v>44</v>
      </c>
      <c r="S6" s="53"/>
      <c r="T6" s="561"/>
      <c r="U6" s="561"/>
      <c r="V6" s="446"/>
    </row>
    <row r="7" spans="1:22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572"/>
      <c r="J7" s="572"/>
      <c r="K7" s="52"/>
      <c r="L7" s="51" t="s">
        <v>43</v>
      </c>
      <c r="M7" s="51" t="s">
        <v>42</v>
      </c>
      <c r="N7" s="51" t="s">
        <v>127</v>
      </c>
      <c r="O7" s="51" t="s">
        <v>136</v>
      </c>
      <c r="P7" s="51" t="s">
        <v>138</v>
      </c>
      <c r="Q7" s="51" t="s">
        <v>133</v>
      </c>
      <c r="R7" s="51" t="s">
        <v>26</v>
      </c>
      <c r="S7" s="51"/>
      <c r="T7" s="572"/>
      <c r="U7" s="572"/>
      <c r="V7" s="52"/>
    </row>
    <row r="8" spans="1:22" ht="7.5" customHeight="1" thickBot="1"/>
    <row r="9" spans="1:22" ht="18.75">
      <c r="A9" s="564" t="s">
        <v>96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</row>
    <row r="10" spans="1:22" ht="15">
      <c r="A10" s="50"/>
      <c r="B10" s="46"/>
      <c r="C10" s="46"/>
      <c r="D10" s="46"/>
      <c r="E10" s="160"/>
      <c r="F10" s="160"/>
      <c r="G10" s="160"/>
      <c r="H10" s="160"/>
      <c r="I10" s="160"/>
      <c r="J10" s="160"/>
      <c r="K10" s="161"/>
      <c r="L10" s="50"/>
      <c r="M10" s="46"/>
      <c r="N10" s="46"/>
      <c r="O10" s="46"/>
      <c r="P10" s="160"/>
      <c r="Q10" s="160"/>
      <c r="R10" s="160"/>
      <c r="S10" s="160"/>
      <c r="T10" s="160"/>
      <c r="U10" s="160"/>
      <c r="V10" s="161"/>
    </row>
    <row r="11" spans="1:22" ht="15" customHeight="1">
      <c r="A11" s="45">
        <v>1</v>
      </c>
      <c r="B11" s="60">
        <v>8</v>
      </c>
      <c r="C11" s="61">
        <v>10008690271</v>
      </c>
      <c r="D11" s="148" t="s">
        <v>650</v>
      </c>
      <c r="E11" s="149" t="s">
        <v>639</v>
      </c>
      <c r="F11" s="149" t="s">
        <v>188</v>
      </c>
      <c r="G11" s="409" t="s">
        <v>606</v>
      </c>
      <c r="H11" s="43" t="s">
        <v>372</v>
      </c>
      <c r="I11" s="43"/>
      <c r="J11" s="43"/>
      <c r="K11" s="43"/>
      <c r="L11" s="45"/>
      <c r="M11" s="60"/>
      <c r="N11" s="61"/>
      <c r="O11" s="148"/>
      <c r="P11" s="149"/>
      <c r="Q11" s="149"/>
      <c r="R11" s="409"/>
      <c r="S11" s="43"/>
      <c r="T11" s="43"/>
      <c r="U11" s="43"/>
      <c r="V11" s="43"/>
    </row>
    <row r="12" spans="1:22" ht="15" customHeight="1">
      <c r="A12" s="45">
        <v>2</v>
      </c>
      <c r="B12" s="60">
        <v>10</v>
      </c>
      <c r="C12" s="61">
        <v>10010201148</v>
      </c>
      <c r="D12" s="148" t="s">
        <v>376</v>
      </c>
      <c r="E12" s="149" t="s">
        <v>375</v>
      </c>
      <c r="F12" s="149" t="s">
        <v>188</v>
      </c>
      <c r="G12" s="409" t="s">
        <v>606</v>
      </c>
      <c r="H12" s="43" t="s">
        <v>372</v>
      </c>
      <c r="I12" s="43"/>
      <c r="J12" s="43"/>
      <c r="K12" s="43"/>
      <c r="L12" s="45"/>
      <c r="M12" s="60"/>
      <c r="N12" s="61"/>
      <c r="O12" s="148"/>
      <c r="P12" s="149"/>
      <c r="Q12" s="149"/>
      <c r="R12" s="409"/>
      <c r="S12" s="43"/>
      <c r="T12" s="43"/>
      <c r="U12" s="43"/>
      <c r="V12" s="43"/>
    </row>
    <row r="13" spans="1:22" ht="15" customHeight="1">
      <c r="A13" s="45">
        <v>3</v>
      </c>
      <c r="B13" s="60">
        <v>76</v>
      </c>
      <c r="C13" s="61">
        <v>10010167503</v>
      </c>
      <c r="D13" s="148" t="s">
        <v>331</v>
      </c>
      <c r="E13" s="149" t="s">
        <v>330</v>
      </c>
      <c r="F13" s="149" t="s">
        <v>134</v>
      </c>
      <c r="G13" s="409" t="s">
        <v>214</v>
      </c>
      <c r="H13" s="43" t="s">
        <v>372</v>
      </c>
      <c r="I13" s="43"/>
      <c r="J13" s="43"/>
      <c r="K13" s="43"/>
      <c r="L13" s="45"/>
      <c r="M13" s="60"/>
      <c r="N13" s="61"/>
      <c r="O13" s="148"/>
      <c r="P13" s="149"/>
      <c r="Q13" s="149"/>
      <c r="R13" s="409"/>
      <c r="S13" s="43"/>
      <c r="T13" s="43"/>
      <c r="U13" s="43"/>
      <c r="V13" s="43"/>
    </row>
    <row r="14" spans="1:22" ht="15" customHeight="1">
      <c r="A14" s="45">
        <v>4</v>
      </c>
      <c r="B14" s="60">
        <v>9</v>
      </c>
      <c r="C14" s="61">
        <v>10010945725</v>
      </c>
      <c r="D14" s="148" t="s">
        <v>378</v>
      </c>
      <c r="E14" s="149" t="s">
        <v>377</v>
      </c>
      <c r="F14" s="149" t="s">
        <v>188</v>
      </c>
      <c r="G14" s="409" t="s">
        <v>606</v>
      </c>
      <c r="H14" s="43" t="s">
        <v>372</v>
      </c>
      <c r="I14" s="43"/>
      <c r="J14" s="43"/>
      <c r="K14" s="43"/>
      <c r="L14" s="45"/>
      <c r="M14" s="60"/>
      <c r="N14" s="61"/>
      <c r="O14" s="148"/>
      <c r="P14" s="149"/>
      <c r="Q14" s="149"/>
      <c r="R14" s="409"/>
      <c r="S14" s="43"/>
      <c r="T14" s="43"/>
      <c r="U14" s="43"/>
      <c r="V14" s="43"/>
    </row>
    <row r="15" spans="1:22" ht="15" customHeight="1">
      <c r="A15" s="45">
        <v>5</v>
      </c>
      <c r="B15" s="60">
        <v>11</v>
      </c>
      <c r="C15" s="61">
        <v>10010700700</v>
      </c>
      <c r="D15" s="148" t="s">
        <v>374</v>
      </c>
      <c r="E15" s="149" t="s">
        <v>373</v>
      </c>
      <c r="F15" s="149" t="s">
        <v>188</v>
      </c>
      <c r="G15" s="409" t="s">
        <v>606</v>
      </c>
      <c r="H15" s="43" t="s">
        <v>372</v>
      </c>
      <c r="I15" s="43"/>
      <c r="J15" s="43"/>
      <c r="K15" s="43"/>
      <c r="L15" s="45"/>
      <c r="M15" s="60"/>
      <c r="N15" s="61"/>
      <c r="O15" s="148"/>
      <c r="P15" s="149"/>
      <c r="Q15" s="149"/>
      <c r="R15" s="409"/>
      <c r="S15" s="43"/>
      <c r="T15" s="43"/>
      <c r="U15" s="43"/>
      <c r="V15" s="43"/>
    </row>
    <row r="16" spans="1:22" ht="15.75" customHeight="1">
      <c r="A16" s="40"/>
      <c r="B16" s="42" t="s">
        <v>41</v>
      </c>
      <c r="C16" s="40"/>
      <c r="D16" s="435">
        <v>5</v>
      </c>
      <c r="E16" s="41"/>
      <c r="F16" s="41"/>
      <c r="G16" s="40"/>
      <c r="H16" s="62" t="s">
        <v>25</v>
      </c>
      <c r="I16" s="571"/>
      <c r="J16" s="571"/>
      <c r="K16" s="47"/>
      <c r="L16" s="40"/>
      <c r="M16" s="42"/>
      <c r="N16" s="40"/>
      <c r="O16" s="435"/>
      <c r="P16" s="41"/>
      <c r="Q16" s="41"/>
      <c r="R16" s="40"/>
      <c r="S16" s="62"/>
      <c r="T16" s="571"/>
      <c r="U16" s="571"/>
      <c r="V16" s="47"/>
    </row>
    <row r="18" spans="1:22" ht="13.5" thickBot="1">
      <c r="K18" s="35"/>
      <c r="V18" s="35"/>
    </row>
    <row r="19" spans="1:22" ht="18.75">
      <c r="A19" s="564" t="s">
        <v>114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 t="s">
        <v>114</v>
      </c>
      <c r="M19" s="564"/>
      <c r="N19" s="564"/>
      <c r="O19" s="564"/>
      <c r="P19" s="564"/>
      <c r="Q19" s="564"/>
      <c r="R19" s="564"/>
      <c r="S19" s="564"/>
      <c r="T19" s="564"/>
      <c r="U19" s="564"/>
      <c r="V19" s="564"/>
    </row>
    <row r="20" spans="1:22" ht="15">
      <c r="A20" s="50"/>
      <c r="B20" s="46"/>
      <c r="C20" s="46"/>
      <c r="D20" s="46"/>
      <c r="E20" s="160"/>
      <c r="F20" s="160"/>
      <c r="G20" s="160"/>
      <c r="H20" s="160"/>
      <c r="I20" s="160"/>
      <c r="J20" s="160"/>
      <c r="K20" s="161"/>
      <c r="L20" s="50"/>
      <c r="M20" s="46"/>
      <c r="N20" s="46"/>
      <c r="O20" s="46"/>
      <c r="P20" s="160"/>
      <c r="Q20" s="160"/>
      <c r="R20" s="160"/>
      <c r="S20" s="160"/>
      <c r="T20" s="160"/>
      <c r="U20" s="160"/>
      <c r="V20" s="161"/>
    </row>
    <row r="21" spans="1:22" ht="15.75">
      <c r="A21" s="45">
        <v>1</v>
      </c>
      <c r="B21" s="60">
        <v>5</v>
      </c>
      <c r="C21" s="61">
        <v>10010605720</v>
      </c>
      <c r="D21" s="148" t="s">
        <v>469</v>
      </c>
      <c r="E21" s="149" t="s">
        <v>190</v>
      </c>
      <c r="F21" s="149" t="s">
        <v>595</v>
      </c>
      <c r="G21" s="409" t="s">
        <v>59</v>
      </c>
      <c r="H21" s="43" t="s">
        <v>161</v>
      </c>
      <c r="I21" s="43"/>
      <c r="J21" s="43"/>
      <c r="K21" s="43"/>
      <c r="L21" s="45">
        <v>1</v>
      </c>
      <c r="M21" s="60">
        <v>69</v>
      </c>
      <c r="N21" s="61">
        <v>10009175574</v>
      </c>
      <c r="O21" s="148" t="s">
        <v>193</v>
      </c>
      <c r="P21" s="149" t="s">
        <v>194</v>
      </c>
      <c r="Q21" s="149" t="s">
        <v>134</v>
      </c>
      <c r="R21" s="409" t="s">
        <v>214</v>
      </c>
      <c r="S21" s="43" t="s">
        <v>161</v>
      </c>
      <c r="T21" s="43"/>
      <c r="U21" s="121">
        <v>7.5295138888888883E-4</v>
      </c>
      <c r="V21" s="43"/>
    </row>
    <row r="22" spans="1:22" ht="15.75">
      <c r="A22" s="45">
        <v>2</v>
      </c>
      <c r="B22" s="60">
        <v>68</v>
      </c>
      <c r="C22" s="61">
        <v>10010166590</v>
      </c>
      <c r="D22" s="148" t="s">
        <v>189</v>
      </c>
      <c r="E22" s="149" t="s">
        <v>190</v>
      </c>
      <c r="F22" s="149" t="s">
        <v>134</v>
      </c>
      <c r="G22" s="409" t="s">
        <v>214</v>
      </c>
      <c r="H22" s="43" t="s">
        <v>161</v>
      </c>
      <c r="I22" s="43"/>
      <c r="J22" s="43"/>
      <c r="K22" s="43"/>
      <c r="L22" s="45">
        <v>2</v>
      </c>
      <c r="M22" s="60">
        <v>68</v>
      </c>
      <c r="N22" s="61">
        <v>10010166590</v>
      </c>
      <c r="O22" s="148" t="s">
        <v>189</v>
      </c>
      <c r="P22" s="149" t="s">
        <v>190</v>
      </c>
      <c r="Q22" s="149" t="s">
        <v>134</v>
      </c>
      <c r="R22" s="409" t="s">
        <v>214</v>
      </c>
      <c r="S22" s="43" t="s">
        <v>161</v>
      </c>
      <c r="T22" s="43"/>
      <c r="U22" s="121">
        <v>7.7182870370370372E-4</v>
      </c>
      <c r="V22" s="43"/>
    </row>
    <row r="23" spans="1:22" ht="15.75">
      <c r="A23" s="45">
        <v>3</v>
      </c>
      <c r="B23" s="60">
        <v>69</v>
      </c>
      <c r="C23" s="61">
        <v>10009175574</v>
      </c>
      <c r="D23" s="148" t="s">
        <v>193</v>
      </c>
      <c r="E23" s="149" t="s">
        <v>194</v>
      </c>
      <c r="F23" s="149" t="s">
        <v>134</v>
      </c>
      <c r="G23" s="409" t="s">
        <v>214</v>
      </c>
      <c r="H23" s="43" t="s">
        <v>161</v>
      </c>
      <c r="I23" s="43"/>
      <c r="J23" s="43"/>
      <c r="K23" s="43"/>
      <c r="L23" s="45">
        <v>3</v>
      </c>
      <c r="M23" s="60">
        <v>71</v>
      </c>
      <c r="N23" s="61">
        <v>10010166691</v>
      </c>
      <c r="O23" s="148" t="s">
        <v>196</v>
      </c>
      <c r="P23" s="149" t="s">
        <v>225</v>
      </c>
      <c r="Q23" s="149" t="s">
        <v>134</v>
      </c>
      <c r="R23" s="409" t="s">
        <v>214</v>
      </c>
      <c r="S23" s="43" t="s">
        <v>161</v>
      </c>
      <c r="T23" s="43"/>
      <c r="U23" s="121">
        <v>7.9349537037037051E-4</v>
      </c>
      <c r="V23" s="43"/>
    </row>
    <row r="24" spans="1:22" ht="15.75">
      <c r="A24" s="45">
        <v>4</v>
      </c>
      <c r="B24" s="60">
        <v>71</v>
      </c>
      <c r="C24" s="61">
        <v>10010166691</v>
      </c>
      <c r="D24" s="148" t="s">
        <v>196</v>
      </c>
      <c r="E24" s="149" t="s">
        <v>225</v>
      </c>
      <c r="F24" s="149" t="s">
        <v>134</v>
      </c>
      <c r="G24" s="409" t="s">
        <v>214</v>
      </c>
      <c r="H24" s="43" t="s">
        <v>161</v>
      </c>
      <c r="I24" s="43"/>
      <c r="J24" s="43"/>
      <c r="K24" s="43"/>
      <c r="L24" s="45">
        <v>4</v>
      </c>
      <c r="M24" s="60">
        <v>70</v>
      </c>
      <c r="N24" s="61">
        <v>10009718572</v>
      </c>
      <c r="O24" s="148" t="s">
        <v>195</v>
      </c>
      <c r="P24" s="149" t="s">
        <v>194</v>
      </c>
      <c r="Q24" s="149" t="s">
        <v>134</v>
      </c>
      <c r="R24" s="409" t="s">
        <v>214</v>
      </c>
      <c r="S24" s="43" t="s">
        <v>161</v>
      </c>
      <c r="T24" s="43"/>
      <c r="U24" s="121">
        <v>7.9697916666666676E-4</v>
      </c>
      <c r="V24" s="43"/>
    </row>
    <row r="25" spans="1:22" ht="15.75">
      <c r="A25" s="45">
        <v>5</v>
      </c>
      <c r="B25" s="60">
        <v>70</v>
      </c>
      <c r="C25" s="61">
        <v>10009718572</v>
      </c>
      <c r="D25" s="148" t="s">
        <v>195</v>
      </c>
      <c r="E25" s="149" t="s">
        <v>194</v>
      </c>
      <c r="F25" s="149" t="s">
        <v>134</v>
      </c>
      <c r="G25" s="409" t="s">
        <v>214</v>
      </c>
      <c r="H25" s="43" t="s">
        <v>161</v>
      </c>
      <c r="I25" s="43"/>
      <c r="J25" s="43"/>
      <c r="K25" s="43"/>
      <c r="L25" s="45">
        <v>5</v>
      </c>
      <c r="M25" s="60">
        <v>5</v>
      </c>
      <c r="N25" s="61">
        <v>10010605720</v>
      </c>
      <c r="O25" s="148" t="s">
        <v>469</v>
      </c>
      <c r="P25" s="149" t="s">
        <v>190</v>
      </c>
      <c r="Q25" s="149" t="s">
        <v>595</v>
      </c>
      <c r="R25" s="409" t="s">
        <v>59</v>
      </c>
      <c r="S25" s="43" t="s">
        <v>161</v>
      </c>
      <c r="T25" s="43"/>
      <c r="U25" s="121">
        <v>8.2105324074074068E-4</v>
      </c>
      <c r="V25" s="43"/>
    </row>
    <row r="26" spans="1:22" ht="15">
      <c r="A26" s="40"/>
      <c r="B26" s="42" t="s">
        <v>41</v>
      </c>
      <c r="C26" s="40"/>
      <c r="D26" s="435">
        <v>5</v>
      </c>
      <c r="E26" s="41"/>
      <c r="F26" s="41"/>
      <c r="G26" s="40"/>
      <c r="H26" s="62" t="s">
        <v>25</v>
      </c>
      <c r="I26" s="571"/>
      <c r="J26" s="571"/>
      <c r="K26" s="47"/>
      <c r="L26" s="40"/>
      <c r="M26" s="42" t="s">
        <v>41</v>
      </c>
      <c r="N26" s="40"/>
      <c r="O26" s="435">
        <v>5</v>
      </c>
      <c r="P26" s="41"/>
      <c r="Q26" s="41"/>
      <c r="R26" s="40"/>
      <c r="S26" s="62" t="s">
        <v>25</v>
      </c>
      <c r="T26" s="571"/>
      <c r="U26" s="571"/>
      <c r="V26" s="47"/>
    </row>
  </sheetData>
  <sortState ref="M21:U25">
    <sortCondition ref="U21"/>
  </sortState>
  <mergeCells count="18">
    <mergeCell ref="T16:U16"/>
    <mergeCell ref="L19:V19"/>
    <mergeCell ref="T26:U26"/>
    <mergeCell ref="A19:K19"/>
    <mergeCell ref="I26:J26"/>
    <mergeCell ref="L1:V1"/>
    <mergeCell ref="M2:U2"/>
    <mergeCell ref="L4:V4"/>
    <mergeCell ref="T6:U6"/>
    <mergeCell ref="T7:U7"/>
    <mergeCell ref="L9:V9"/>
    <mergeCell ref="I6:J6"/>
    <mergeCell ref="I7:J7"/>
    <mergeCell ref="A9:K9"/>
    <mergeCell ref="I16:J16"/>
    <mergeCell ref="A1:K1"/>
    <mergeCell ref="B2:J2"/>
    <mergeCell ref="A4:K4"/>
  </mergeCells>
  <printOptions horizontalCentered="1"/>
  <pageMargins left="0.27559055118110237" right="0.23622047244094491" top="0.78740157480314965" bottom="0.27559055118110237" header="0.23622047244094491" footer="0.23622047244094491"/>
  <pageSetup paperSize="9" scale="67" orientation="portrait" r:id="rId1"/>
  <headerFooter alignWithMargins="0"/>
  <colBreaks count="1" manualBreakCount="1">
    <brk id="11" max="5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23">
    <tabColor rgb="FF92D050"/>
  </sheetPr>
  <dimension ref="A1:CI120"/>
  <sheetViews>
    <sheetView topLeftCell="AW1" zoomScale="80" zoomScaleNormal="80" workbookViewId="0">
      <selection activeCell="BQ91" sqref="BQ91"/>
    </sheetView>
  </sheetViews>
  <sheetFormatPr defaultRowHeight="12.75"/>
  <cols>
    <col min="1" max="1" width="4.85546875" style="36" customWidth="1"/>
    <col min="2" max="2" width="6.28515625" style="36" customWidth="1"/>
    <col min="3" max="3" width="14.7109375" style="38" bestFit="1" customWidth="1"/>
    <col min="4" max="4" width="14.85546875" style="38" customWidth="1"/>
    <col min="5" max="5" width="12.5703125" style="36" bestFit="1" customWidth="1"/>
    <col min="6" max="6" width="6.28515625" style="36" customWidth="1"/>
    <col min="7" max="7" width="25.140625" style="36" customWidth="1"/>
    <col min="8" max="8" width="3.7109375" style="36" customWidth="1"/>
    <col min="9" max="9" width="5.42578125" style="36" customWidth="1"/>
    <col min="10" max="10" width="8" style="36" customWidth="1"/>
    <col min="11" max="11" width="6.42578125" style="36" customWidth="1"/>
    <col min="12" max="12" width="5.42578125" style="36" customWidth="1"/>
    <col min="13" max="13" width="7.85546875" style="36" customWidth="1"/>
    <col min="14" max="14" width="4.42578125" style="36" customWidth="1"/>
    <col min="15" max="15" width="5.7109375" style="36" customWidth="1"/>
    <col min="16" max="16" width="6.28515625" style="36" customWidth="1"/>
    <col min="17" max="17" width="6.85546875" style="36" customWidth="1"/>
    <col min="18" max="18" width="4.7109375" style="36" customWidth="1"/>
    <col min="19" max="19" width="8.7109375" style="36" customWidth="1"/>
    <col min="20" max="20" width="6.85546875" style="36" customWidth="1"/>
    <col min="21" max="21" width="12.42578125" style="36" customWidth="1"/>
    <col min="22" max="22" width="1.7109375" style="35" customWidth="1"/>
    <col min="23" max="23" width="5.140625" style="36" customWidth="1"/>
    <col min="24" max="24" width="6.28515625" style="36" customWidth="1"/>
    <col min="25" max="25" width="14.7109375" style="38" bestFit="1" customWidth="1"/>
    <col min="26" max="26" width="13.85546875" style="38" customWidth="1"/>
    <col min="27" max="27" width="12.5703125" style="36" bestFit="1" customWidth="1"/>
    <col min="28" max="28" width="6.28515625" style="36" customWidth="1"/>
    <col min="29" max="29" width="25.140625" style="36" customWidth="1"/>
    <col min="30" max="30" width="3.7109375" style="36" customWidth="1"/>
    <col min="31" max="31" width="5.42578125" style="36" customWidth="1"/>
    <col min="32" max="32" width="8" style="36" customWidth="1"/>
    <col min="33" max="33" width="6.42578125" style="36" customWidth="1"/>
    <col min="34" max="34" width="5.42578125" style="36" customWidth="1"/>
    <col min="35" max="35" width="7.85546875" style="36" customWidth="1"/>
    <col min="36" max="36" width="4.42578125" style="36" customWidth="1"/>
    <col min="37" max="37" width="5.7109375" style="36" customWidth="1"/>
    <col min="38" max="38" width="6.28515625" style="36" customWidth="1"/>
    <col min="39" max="39" width="6.85546875" style="36" customWidth="1"/>
    <col min="40" max="40" width="4.7109375" style="36" customWidth="1"/>
    <col min="41" max="41" width="8.7109375" style="36" customWidth="1"/>
    <col min="42" max="42" width="6.85546875" style="36" customWidth="1"/>
    <col min="43" max="43" width="12.42578125" style="36" customWidth="1"/>
    <col min="44" max="44" width="1.7109375" style="35" customWidth="1"/>
    <col min="45" max="45" width="5.140625" style="36" customWidth="1"/>
    <col min="46" max="46" width="6.28515625" style="36" customWidth="1"/>
    <col min="47" max="47" width="14.7109375" style="38" bestFit="1" customWidth="1"/>
    <col min="48" max="48" width="16.7109375" style="38" customWidth="1"/>
    <col min="49" max="49" width="12.5703125" style="36" bestFit="1" customWidth="1"/>
    <col min="50" max="50" width="6.28515625" style="36" customWidth="1"/>
    <col min="51" max="51" width="25.140625" style="36" customWidth="1"/>
    <col min="52" max="52" width="3.7109375" style="36" customWidth="1"/>
    <col min="53" max="53" width="5.42578125" style="36" customWidth="1"/>
    <col min="54" max="54" width="8" style="36" customWidth="1"/>
    <col min="55" max="55" width="6.42578125" style="36" customWidth="1"/>
    <col min="56" max="56" width="4.140625" style="36" bestFit="1" customWidth="1"/>
    <col min="57" max="57" width="7.85546875" style="36" customWidth="1"/>
    <col min="58" max="58" width="4.42578125" style="36" customWidth="1"/>
    <col min="59" max="59" width="5.7109375" style="36" customWidth="1"/>
    <col min="60" max="60" width="6.28515625" style="36" customWidth="1"/>
    <col min="61" max="61" width="6.85546875" style="36" customWidth="1"/>
    <col min="62" max="62" width="4.7109375" style="36" customWidth="1"/>
    <col min="63" max="63" width="8.7109375" style="36" customWidth="1"/>
    <col min="64" max="64" width="6.85546875" style="36" customWidth="1"/>
    <col min="65" max="65" width="12.42578125" style="36" customWidth="1"/>
    <col min="66" max="66" width="1.7109375" style="35" customWidth="1"/>
    <col min="67" max="67" width="5.140625" style="36" customWidth="1"/>
    <col min="68" max="68" width="6.28515625" style="36" customWidth="1"/>
    <col min="69" max="69" width="14.7109375" style="38" bestFit="1" customWidth="1"/>
    <col min="70" max="70" width="17.5703125" style="38" customWidth="1"/>
    <col min="71" max="71" width="12.5703125" style="36" bestFit="1" customWidth="1"/>
    <col min="72" max="72" width="6.28515625" style="36" customWidth="1"/>
    <col min="73" max="73" width="25.140625" style="36" customWidth="1"/>
    <col min="74" max="74" width="6.5703125" style="36" customWidth="1"/>
    <col min="75" max="75" width="5.42578125" style="36" customWidth="1"/>
    <col min="76" max="76" width="8" style="36" customWidth="1"/>
    <col min="77" max="77" width="6.42578125" style="36" customWidth="1"/>
    <col min="78" max="78" width="4.140625" style="36" bestFit="1" customWidth="1"/>
    <col min="79" max="79" width="7.85546875" style="36" customWidth="1"/>
    <col min="80" max="80" width="4.42578125" style="36" customWidth="1"/>
    <col min="81" max="81" width="5.7109375" style="36" customWidth="1"/>
    <col min="82" max="82" width="6.28515625" style="36" customWidth="1"/>
    <col min="83" max="83" width="6.85546875" style="36" customWidth="1"/>
    <col min="84" max="84" width="4.7109375" style="36" customWidth="1"/>
    <col min="85" max="85" width="8.7109375" style="36" customWidth="1"/>
    <col min="86" max="86" width="6.85546875" style="36" customWidth="1"/>
    <col min="87" max="87" width="12.42578125" style="36" customWidth="1"/>
    <col min="88" max="16384" width="9.140625" style="35"/>
  </cols>
  <sheetData>
    <row r="1" spans="1:87" ht="42" customHeight="1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W1" s="487" t="s">
        <v>49</v>
      </c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S1" s="487" t="s">
        <v>49</v>
      </c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7"/>
      <c r="BL1" s="487"/>
      <c r="BM1" s="487"/>
      <c r="BO1" s="487" t="s">
        <v>49</v>
      </c>
      <c r="BP1" s="487"/>
      <c r="BQ1" s="487"/>
      <c r="BR1" s="487"/>
      <c r="BS1" s="487"/>
      <c r="BT1" s="487"/>
      <c r="BU1" s="487"/>
      <c r="BV1" s="487"/>
      <c r="BW1" s="487"/>
      <c r="BX1" s="487"/>
      <c r="BY1" s="487"/>
      <c r="BZ1" s="487"/>
      <c r="CA1" s="487"/>
      <c r="CB1" s="487"/>
      <c r="CC1" s="487"/>
      <c r="CD1" s="487"/>
      <c r="CE1" s="487"/>
      <c r="CF1" s="487"/>
      <c r="CG1" s="487"/>
      <c r="CH1" s="487"/>
      <c r="CI1" s="487"/>
    </row>
    <row r="2" spans="1:87" s="49" customFormat="1" ht="26.25" customHeight="1">
      <c r="A2" s="58"/>
      <c r="B2" s="563" t="str">
        <f>CTR!B3</f>
        <v>Memorial Otmar Malecek 2017   -   International track cycling race UCI Class I.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271"/>
      <c r="U2" s="57" t="str">
        <f>CONCATENATE("Com.no.: 35/",((CTR!$B$1)))</f>
        <v>Com.no.: 35/46</v>
      </c>
      <c r="W2" s="58"/>
      <c r="X2" s="563" t="str">
        <f>CTR!B3</f>
        <v>Memorial Otmar Malecek 2017   -   International track cycling race UCI Class I.</v>
      </c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563"/>
      <c r="AO2" s="563"/>
      <c r="AP2" s="271"/>
      <c r="AQ2" s="57" t="str">
        <f>CONCATENATE("Com.no.: 38/",((CTR!$B$1)))</f>
        <v>Com.no.: 38/46</v>
      </c>
      <c r="AS2" s="58"/>
      <c r="AT2" s="563" t="str">
        <f>CTR!B3</f>
        <v>Memorial Otmar Malecek 2017   -   International track cycling race UCI Class I.</v>
      </c>
      <c r="AU2" s="563"/>
      <c r="AV2" s="563"/>
      <c r="AW2" s="563"/>
      <c r="AX2" s="563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271"/>
      <c r="BM2" s="57" t="str">
        <f>CONCATENATE("Com.no.: 41/",((CTR!$B$1)))</f>
        <v>Com.no.: 41/46</v>
      </c>
      <c r="BO2" s="58"/>
      <c r="BP2" s="563" t="str">
        <f>CTR!B3</f>
        <v>Memorial Otmar Malecek 2017   -   International track cycling race UCI Class I.</v>
      </c>
      <c r="BQ2" s="563"/>
      <c r="BR2" s="563"/>
      <c r="BS2" s="563"/>
      <c r="BT2" s="563"/>
      <c r="BU2" s="563"/>
      <c r="BV2" s="563"/>
      <c r="BW2" s="563"/>
      <c r="BX2" s="563"/>
      <c r="BY2" s="563"/>
      <c r="BZ2" s="563"/>
      <c r="CA2" s="563"/>
      <c r="CB2" s="563"/>
      <c r="CC2" s="563"/>
      <c r="CD2" s="563"/>
      <c r="CE2" s="563"/>
      <c r="CF2" s="563"/>
      <c r="CG2" s="563"/>
      <c r="CH2" s="447"/>
      <c r="CI2" s="57" t="str">
        <f>CONCATENATE("Com.no.: 44/",((CTR!$B$1)))</f>
        <v>Com.no.: 44/46</v>
      </c>
    </row>
    <row r="3" spans="1:87" ht="19.5" customHeight="1">
      <c r="A3" s="56" t="str">
        <f>CTR!B2</f>
        <v>Datum / Date: 24.-25. 08. 2017</v>
      </c>
      <c r="U3" s="55" t="s">
        <v>50</v>
      </c>
      <c r="W3" s="56" t="str">
        <f>CTR!B2</f>
        <v>Datum / Date: 24.-25. 08. 2017</v>
      </c>
      <c r="AQ3" s="55" t="s">
        <v>50</v>
      </c>
      <c r="AS3" s="56" t="str">
        <f>CTR!B2</f>
        <v>Datum / Date: 24.-25. 08. 2017</v>
      </c>
      <c r="BM3" s="55" t="s">
        <v>50</v>
      </c>
      <c r="BO3" s="56" t="str">
        <f>CTR!B2</f>
        <v>Datum / Date: 24.-25. 08. 2017</v>
      </c>
      <c r="CI3" s="55" t="s">
        <v>50</v>
      </c>
    </row>
    <row r="4" spans="1:87" ht="21">
      <c r="A4" s="489" t="s">
        <v>53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W4" s="489" t="s">
        <v>47</v>
      </c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S4" s="489" t="s">
        <v>47</v>
      </c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9"/>
      <c r="BE4" s="489"/>
      <c r="BF4" s="489"/>
      <c r="BG4" s="489"/>
      <c r="BH4" s="489"/>
      <c r="BI4" s="489"/>
      <c r="BJ4" s="489"/>
      <c r="BK4" s="489"/>
      <c r="BL4" s="489"/>
      <c r="BM4" s="489"/>
      <c r="BO4" s="489" t="s">
        <v>47</v>
      </c>
      <c r="BP4" s="489"/>
      <c r="BQ4" s="489"/>
      <c r="BR4" s="489"/>
      <c r="BS4" s="489"/>
      <c r="BT4" s="489"/>
      <c r="BU4" s="489"/>
      <c r="BV4" s="489"/>
      <c r="BW4" s="489"/>
      <c r="BX4" s="489"/>
      <c r="BY4" s="489"/>
      <c r="BZ4" s="489"/>
      <c r="CA4" s="489"/>
      <c r="CB4" s="489"/>
      <c r="CC4" s="489"/>
      <c r="CD4" s="489"/>
      <c r="CE4" s="489"/>
      <c r="CF4" s="489"/>
      <c r="CG4" s="489"/>
      <c r="CH4" s="489"/>
      <c r="CI4" s="489"/>
    </row>
    <row r="5" spans="1:87" ht="5.25" customHeight="1"/>
    <row r="6" spans="1:87" ht="16.5" customHeight="1">
      <c r="A6" s="53" t="s">
        <v>46</v>
      </c>
      <c r="B6" s="53" t="s">
        <v>45</v>
      </c>
      <c r="C6" s="53" t="s">
        <v>127</v>
      </c>
      <c r="D6" s="53" t="s">
        <v>135</v>
      </c>
      <c r="E6" s="53" t="s">
        <v>137</v>
      </c>
      <c r="F6" s="53" t="s">
        <v>133</v>
      </c>
      <c r="G6" s="53" t="s">
        <v>44</v>
      </c>
      <c r="H6" s="53"/>
      <c r="I6" s="560" t="s">
        <v>217</v>
      </c>
      <c r="J6" s="560"/>
      <c r="K6" s="560"/>
      <c r="L6" s="561" t="s">
        <v>100</v>
      </c>
      <c r="M6" s="561"/>
      <c r="N6" s="561"/>
      <c r="O6" s="560" t="s">
        <v>218</v>
      </c>
      <c r="P6" s="560"/>
      <c r="Q6" s="560"/>
      <c r="R6" s="562"/>
      <c r="S6" s="562"/>
      <c r="T6" s="562"/>
      <c r="U6" s="306" t="s">
        <v>142</v>
      </c>
      <c r="W6" s="53" t="s">
        <v>46</v>
      </c>
      <c r="X6" s="53" t="s">
        <v>45</v>
      </c>
      <c r="Y6" s="53" t="s">
        <v>127</v>
      </c>
      <c r="Z6" s="53" t="s">
        <v>135</v>
      </c>
      <c r="AA6" s="53" t="s">
        <v>137</v>
      </c>
      <c r="AB6" s="53" t="s">
        <v>133</v>
      </c>
      <c r="AC6" s="53" t="s">
        <v>44</v>
      </c>
      <c r="AD6" s="53"/>
      <c r="AE6" s="560" t="s">
        <v>217</v>
      </c>
      <c r="AF6" s="560"/>
      <c r="AG6" s="560"/>
      <c r="AH6" s="561" t="s">
        <v>100</v>
      </c>
      <c r="AI6" s="561"/>
      <c r="AJ6" s="561"/>
      <c r="AK6" s="560" t="s">
        <v>218</v>
      </c>
      <c r="AL6" s="560"/>
      <c r="AM6" s="560"/>
      <c r="AN6" s="562"/>
      <c r="AO6" s="562"/>
      <c r="AP6" s="562"/>
      <c r="AQ6" s="306" t="s">
        <v>142</v>
      </c>
      <c r="AS6" s="53" t="s">
        <v>46</v>
      </c>
      <c r="AT6" s="53" t="s">
        <v>45</v>
      </c>
      <c r="AU6" s="53" t="s">
        <v>127</v>
      </c>
      <c r="AV6" s="53" t="s">
        <v>135</v>
      </c>
      <c r="AW6" s="53" t="s">
        <v>137</v>
      </c>
      <c r="AX6" s="53" t="s">
        <v>133</v>
      </c>
      <c r="AY6" s="53" t="s">
        <v>44</v>
      </c>
      <c r="AZ6" s="53"/>
      <c r="BA6" s="560" t="s">
        <v>217</v>
      </c>
      <c r="BB6" s="560"/>
      <c r="BC6" s="560"/>
      <c r="BD6" s="561" t="s">
        <v>100</v>
      </c>
      <c r="BE6" s="561"/>
      <c r="BF6" s="561"/>
      <c r="BG6" s="560" t="s">
        <v>218</v>
      </c>
      <c r="BH6" s="560"/>
      <c r="BI6" s="560"/>
      <c r="BJ6" s="562"/>
      <c r="BK6" s="562"/>
      <c r="BL6" s="562"/>
      <c r="BM6" s="306" t="s">
        <v>142</v>
      </c>
      <c r="BO6" s="53" t="s">
        <v>46</v>
      </c>
      <c r="BP6" s="53" t="s">
        <v>45</v>
      </c>
      <c r="BQ6" s="53" t="s">
        <v>127</v>
      </c>
      <c r="BR6" s="53" t="s">
        <v>135</v>
      </c>
      <c r="BS6" s="53" t="s">
        <v>137</v>
      </c>
      <c r="BT6" s="53" t="s">
        <v>133</v>
      </c>
      <c r="BU6" s="53" t="s">
        <v>44</v>
      </c>
      <c r="BV6" s="53"/>
      <c r="BW6" s="560" t="s">
        <v>217</v>
      </c>
      <c r="BX6" s="560"/>
      <c r="BY6" s="560"/>
      <c r="BZ6" s="561" t="s">
        <v>100</v>
      </c>
      <c r="CA6" s="561"/>
      <c r="CB6" s="561"/>
      <c r="CC6" s="560" t="s">
        <v>218</v>
      </c>
      <c r="CD6" s="560"/>
      <c r="CE6" s="560"/>
      <c r="CF6" s="562"/>
      <c r="CG6" s="562"/>
      <c r="CH6" s="562"/>
      <c r="CI6" s="306" t="s">
        <v>142</v>
      </c>
    </row>
    <row r="7" spans="1:87" ht="16.5" customHeight="1">
      <c r="A7" s="51" t="s">
        <v>43</v>
      </c>
      <c r="B7" s="51" t="s">
        <v>42</v>
      </c>
      <c r="C7" s="51" t="s">
        <v>127</v>
      </c>
      <c r="D7" s="51" t="s">
        <v>136</v>
      </c>
      <c r="E7" s="51" t="s">
        <v>138</v>
      </c>
      <c r="F7" s="51" t="s">
        <v>133</v>
      </c>
      <c r="G7" s="51" t="s">
        <v>26</v>
      </c>
      <c r="H7" s="51"/>
      <c r="I7" s="305" t="s">
        <v>139</v>
      </c>
      <c r="J7" s="305" t="s">
        <v>140</v>
      </c>
      <c r="K7" s="305" t="s">
        <v>141</v>
      </c>
      <c r="L7" s="52" t="s">
        <v>139</v>
      </c>
      <c r="M7" s="52" t="s">
        <v>140</v>
      </c>
      <c r="N7" s="52" t="s">
        <v>141</v>
      </c>
      <c r="O7" s="305" t="s">
        <v>139</v>
      </c>
      <c r="P7" s="305" t="s">
        <v>140</v>
      </c>
      <c r="Q7" s="305" t="s">
        <v>141</v>
      </c>
      <c r="R7" s="308" t="s">
        <v>139</v>
      </c>
      <c r="S7" s="308" t="s">
        <v>140</v>
      </c>
      <c r="T7" s="308" t="s">
        <v>141</v>
      </c>
      <c r="U7" s="307"/>
      <c r="W7" s="51" t="s">
        <v>43</v>
      </c>
      <c r="X7" s="51" t="s">
        <v>42</v>
      </c>
      <c r="Y7" s="51" t="s">
        <v>127</v>
      </c>
      <c r="Z7" s="51" t="s">
        <v>136</v>
      </c>
      <c r="AA7" s="51" t="s">
        <v>138</v>
      </c>
      <c r="AB7" s="51" t="s">
        <v>133</v>
      </c>
      <c r="AC7" s="51" t="s">
        <v>26</v>
      </c>
      <c r="AD7" s="51"/>
      <c r="AE7" s="305" t="s">
        <v>139</v>
      </c>
      <c r="AF7" s="305" t="s">
        <v>140</v>
      </c>
      <c r="AG7" s="305" t="s">
        <v>141</v>
      </c>
      <c r="AH7" s="52" t="s">
        <v>139</v>
      </c>
      <c r="AI7" s="52" t="s">
        <v>140</v>
      </c>
      <c r="AJ7" s="52" t="s">
        <v>141</v>
      </c>
      <c r="AK7" s="305" t="s">
        <v>139</v>
      </c>
      <c r="AL7" s="305" t="s">
        <v>140</v>
      </c>
      <c r="AM7" s="305" t="s">
        <v>141</v>
      </c>
      <c r="AN7" s="308" t="s">
        <v>139</v>
      </c>
      <c r="AO7" s="308" t="s">
        <v>140</v>
      </c>
      <c r="AP7" s="308" t="s">
        <v>141</v>
      </c>
      <c r="AQ7" s="307"/>
      <c r="AS7" s="51" t="s">
        <v>43</v>
      </c>
      <c r="AT7" s="51" t="s">
        <v>42</v>
      </c>
      <c r="AU7" s="51" t="s">
        <v>127</v>
      </c>
      <c r="AV7" s="51" t="s">
        <v>136</v>
      </c>
      <c r="AW7" s="51" t="s">
        <v>138</v>
      </c>
      <c r="AX7" s="51" t="s">
        <v>133</v>
      </c>
      <c r="AY7" s="51" t="s">
        <v>26</v>
      </c>
      <c r="AZ7" s="51"/>
      <c r="BA7" s="305" t="s">
        <v>139</v>
      </c>
      <c r="BB7" s="305" t="s">
        <v>140</v>
      </c>
      <c r="BC7" s="305" t="s">
        <v>141</v>
      </c>
      <c r="BD7" s="52" t="s">
        <v>139</v>
      </c>
      <c r="BE7" s="52" t="s">
        <v>140</v>
      </c>
      <c r="BF7" s="52" t="s">
        <v>141</v>
      </c>
      <c r="BG7" s="305" t="s">
        <v>139</v>
      </c>
      <c r="BH7" s="305" t="s">
        <v>140</v>
      </c>
      <c r="BI7" s="305" t="s">
        <v>141</v>
      </c>
      <c r="BJ7" s="308" t="s">
        <v>139</v>
      </c>
      <c r="BK7" s="308" t="s">
        <v>140</v>
      </c>
      <c r="BL7" s="308" t="s">
        <v>141</v>
      </c>
      <c r="BM7" s="307"/>
      <c r="BO7" s="51" t="s">
        <v>43</v>
      </c>
      <c r="BP7" s="51" t="s">
        <v>42</v>
      </c>
      <c r="BQ7" s="51" t="s">
        <v>127</v>
      </c>
      <c r="BR7" s="51" t="s">
        <v>136</v>
      </c>
      <c r="BS7" s="51" t="s">
        <v>138</v>
      </c>
      <c r="BT7" s="51" t="s">
        <v>133</v>
      </c>
      <c r="BU7" s="51" t="s">
        <v>26</v>
      </c>
      <c r="BV7" s="51"/>
      <c r="BW7" s="305" t="s">
        <v>139</v>
      </c>
      <c r="BX7" s="305" t="s">
        <v>140</v>
      </c>
      <c r="BY7" s="305" t="s">
        <v>141</v>
      </c>
      <c r="BZ7" s="52" t="s">
        <v>139</v>
      </c>
      <c r="CA7" s="52" t="s">
        <v>140</v>
      </c>
      <c r="CB7" s="52" t="s">
        <v>141</v>
      </c>
      <c r="CC7" s="305" t="s">
        <v>139</v>
      </c>
      <c r="CD7" s="305" t="s">
        <v>140</v>
      </c>
      <c r="CE7" s="305" t="s">
        <v>141</v>
      </c>
      <c r="CF7" s="448"/>
      <c r="CG7" s="448"/>
      <c r="CH7" s="448"/>
      <c r="CI7" s="307"/>
    </row>
    <row r="8" spans="1:87" ht="7.5" customHeight="1" thickBot="1"/>
    <row r="9" spans="1:87" ht="18.75">
      <c r="A9" s="564" t="s">
        <v>540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W9" s="564" t="s">
        <v>540</v>
      </c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S9" s="564" t="s">
        <v>540</v>
      </c>
      <c r="AT9" s="564"/>
      <c r="AU9" s="564"/>
      <c r="AV9" s="564"/>
      <c r="AW9" s="564"/>
      <c r="AX9" s="564"/>
      <c r="AY9" s="564"/>
      <c r="AZ9" s="564"/>
      <c r="BA9" s="564"/>
      <c r="BB9" s="564"/>
      <c r="BC9" s="564"/>
      <c r="BD9" s="564"/>
      <c r="BE9" s="564"/>
      <c r="BF9" s="564"/>
      <c r="BG9" s="564"/>
      <c r="BH9" s="564"/>
      <c r="BI9" s="564"/>
      <c r="BJ9" s="564"/>
      <c r="BK9" s="564"/>
      <c r="BL9" s="564"/>
      <c r="BM9" s="564"/>
      <c r="BO9" s="564" t="s">
        <v>540</v>
      </c>
      <c r="BP9" s="564"/>
      <c r="BQ9" s="564"/>
      <c r="BR9" s="564"/>
      <c r="BS9" s="564"/>
      <c r="BT9" s="564"/>
      <c r="BU9" s="564"/>
      <c r="BV9" s="564"/>
      <c r="BW9" s="564"/>
      <c r="BX9" s="564"/>
      <c r="BY9" s="564"/>
      <c r="BZ9" s="564"/>
      <c r="CA9" s="564"/>
      <c r="CB9" s="564"/>
      <c r="CC9" s="564"/>
      <c r="CD9" s="564"/>
      <c r="CE9" s="564"/>
      <c r="CF9" s="564"/>
      <c r="CG9" s="564"/>
      <c r="CH9" s="564"/>
      <c r="CI9" s="564"/>
    </row>
    <row r="10" spans="1:87" ht="15">
      <c r="A10" s="50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W10" s="50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S10" s="50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O10" s="50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</row>
    <row r="11" spans="1:87" s="49" customFormat="1" ht="15.95" customHeight="1">
      <c r="A11" s="45"/>
      <c r="B11" s="60">
        <v>13</v>
      </c>
      <c r="C11" s="61">
        <v>10047208163</v>
      </c>
      <c r="D11" s="148" t="s">
        <v>541</v>
      </c>
      <c r="E11" s="149" t="s">
        <v>419</v>
      </c>
      <c r="F11" s="149" t="s">
        <v>134</v>
      </c>
      <c r="G11" s="409" t="s">
        <v>59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117"/>
      <c r="W11" s="45">
        <v>1</v>
      </c>
      <c r="X11" s="60">
        <v>74</v>
      </c>
      <c r="Y11" s="61">
        <v>10047315469</v>
      </c>
      <c r="Z11" s="148" t="s">
        <v>553</v>
      </c>
      <c r="AA11" s="149" t="s">
        <v>425</v>
      </c>
      <c r="AB11" s="149" t="s">
        <v>134</v>
      </c>
      <c r="AC11" s="409" t="s">
        <v>559</v>
      </c>
      <c r="AD11" s="43" t="s">
        <v>161</v>
      </c>
      <c r="AE11" s="43">
        <v>1</v>
      </c>
      <c r="AF11" s="43">
        <v>24</v>
      </c>
      <c r="AG11" s="43">
        <v>1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117">
        <f>AG11+AJ11+AM11+AP11</f>
        <v>1</v>
      </c>
      <c r="AS11" s="45">
        <v>1</v>
      </c>
      <c r="AT11" s="60">
        <v>74</v>
      </c>
      <c r="AU11" s="61">
        <v>10047315469</v>
      </c>
      <c r="AV11" s="148" t="s">
        <v>553</v>
      </c>
      <c r="AW11" s="149" t="s">
        <v>425</v>
      </c>
      <c r="AX11" s="149" t="s">
        <v>134</v>
      </c>
      <c r="AY11" s="409" t="s">
        <v>559</v>
      </c>
      <c r="AZ11" s="43" t="s">
        <v>161</v>
      </c>
      <c r="BA11" s="43">
        <v>1</v>
      </c>
      <c r="BB11" s="43">
        <v>24</v>
      </c>
      <c r="BC11" s="43">
        <v>1</v>
      </c>
      <c r="BD11" s="43">
        <v>2</v>
      </c>
      <c r="BE11" s="43"/>
      <c r="BF11" s="43">
        <v>2</v>
      </c>
      <c r="BG11" s="43"/>
      <c r="BH11" s="43"/>
      <c r="BI11" s="43"/>
      <c r="BJ11" s="43"/>
      <c r="BK11" s="43"/>
      <c r="BL11" s="43"/>
      <c r="BM11" s="117">
        <f t="shared" ref="BM11:BM33" si="0">BC11+BF11+BI11+BL11</f>
        <v>3</v>
      </c>
      <c r="BO11" s="45">
        <v>1</v>
      </c>
      <c r="BP11" s="60">
        <v>92</v>
      </c>
      <c r="BQ11" s="61">
        <v>10047280309</v>
      </c>
      <c r="BR11" s="148" t="s">
        <v>557</v>
      </c>
      <c r="BS11" s="149" t="s">
        <v>502</v>
      </c>
      <c r="BT11" s="149" t="s">
        <v>134</v>
      </c>
      <c r="BU11" s="409" t="s">
        <v>500</v>
      </c>
      <c r="BV11" s="43" t="s">
        <v>161</v>
      </c>
      <c r="BW11" s="43">
        <v>2</v>
      </c>
      <c r="BX11" s="43">
        <v>22</v>
      </c>
      <c r="BY11" s="43">
        <v>2</v>
      </c>
      <c r="BZ11" s="43">
        <v>5</v>
      </c>
      <c r="CA11" s="43"/>
      <c r="CB11" s="43">
        <v>5</v>
      </c>
      <c r="CC11" s="43">
        <v>2</v>
      </c>
      <c r="CD11" s="43">
        <v>13</v>
      </c>
      <c r="CE11" s="43">
        <v>2</v>
      </c>
      <c r="CF11" s="43"/>
      <c r="CG11" s="43"/>
      <c r="CH11" s="43"/>
      <c r="CI11" s="117">
        <f>BY11+CB11+CE11+CH11</f>
        <v>9</v>
      </c>
    </row>
    <row r="12" spans="1:87" s="49" customFormat="1" ht="15.95" customHeight="1">
      <c r="A12" s="45"/>
      <c r="B12" s="60">
        <v>14</v>
      </c>
      <c r="C12" s="61">
        <v>10047400547</v>
      </c>
      <c r="D12" s="148" t="s">
        <v>542</v>
      </c>
      <c r="E12" s="149" t="s">
        <v>244</v>
      </c>
      <c r="F12" s="149" t="s">
        <v>134</v>
      </c>
      <c r="G12" s="409" t="s">
        <v>59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117"/>
      <c r="W12" s="45">
        <v>2</v>
      </c>
      <c r="X12" s="60">
        <v>92</v>
      </c>
      <c r="Y12" s="61">
        <v>10047280309</v>
      </c>
      <c r="Z12" s="148" t="s">
        <v>557</v>
      </c>
      <c r="AA12" s="149" t="s">
        <v>502</v>
      </c>
      <c r="AB12" s="149" t="s">
        <v>134</v>
      </c>
      <c r="AC12" s="409" t="s">
        <v>500</v>
      </c>
      <c r="AD12" s="43" t="s">
        <v>161</v>
      </c>
      <c r="AE12" s="43">
        <v>2</v>
      </c>
      <c r="AF12" s="43">
        <v>22</v>
      </c>
      <c r="AG12" s="43">
        <v>2</v>
      </c>
      <c r="AH12" s="43"/>
      <c r="AI12" s="43"/>
      <c r="AJ12" s="43"/>
      <c r="AK12" s="43"/>
      <c r="AL12" s="43"/>
      <c r="AM12" s="43"/>
      <c r="AN12" s="43"/>
      <c r="AO12" s="43"/>
      <c r="AP12" s="43"/>
      <c r="AQ12" s="117">
        <f t="shared" ref="AQ12:AQ33" si="1">AG12+AJ12+AM12+AP12</f>
        <v>2</v>
      </c>
      <c r="AS12" s="45">
        <v>2</v>
      </c>
      <c r="AT12" s="60">
        <v>92</v>
      </c>
      <c r="AU12" s="61">
        <v>10047280309</v>
      </c>
      <c r="AV12" s="148" t="s">
        <v>557</v>
      </c>
      <c r="AW12" s="149" t="s">
        <v>502</v>
      </c>
      <c r="AX12" s="149" t="s">
        <v>134</v>
      </c>
      <c r="AY12" s="409" t="s">
        <v>500</v>
      </c>
      <c r="AZ12" s="43" t="s">
        <v>161</v>
      </c>
      <c r="BA12" s="43">
        <v>2</v>
      </c>
      <c r="BB12" s="43">
        <v>22</v>
      </c>
      <c r="BC12" s="43">
        <v>2</v>
      </c>
      <c r="BD12" s="43">
        <v>5</v>
      </c>
      <c r="BE12" s="43"/>
      <c r="BF12" s="43">
        <v>5</v>
      </c>
      <c r="BG12" s="43"/>
      <c r="BH12" s="43"/>
      <c r="BI12" s="43"/>
      <c r="BJ12" s="43"/>
      <c r="BK12" s="43"/>
      <c r="BL12" s="43"/>
      <c r="BM12" s="117">
        <f t="shared" si="0"/>
        <v>7</v>
      </c>
      <c r="BO12" s="45">
        <v>2</v>
      </c>
      <c r="BP12" s="60">
        <v>74</v>
      </c>
      <c r="BQ12" s="61">
        <v>10047315469</v>
      </c>
      <c r="BR12" s="148" t="s">
        <v>553</v>
      </c>
      <c r="BS12" s="149" t="s">
        <v>425</v>
      </c>
      <c r="BT12" s="149" t="s">
        <v>134</v>
      </c>
      <c r="BU12" s="409" t="s">
        <v>559</v>
      </c>
      <c r="BV12" s="43" t="s">
        <v>161</v>
      </c>
      <c r="BW12" s="43">
        <v>1</v>
      </c>
      <c r="BX12" s="43">
        <v>24</v>
      </c>
      <c r="BY12" s="43">
        <v>1</v>
      </c>
      <c r="BZ12" s="43">
        <v>2</v>
      </c>
      <c r="CA12" s="43"/>
      <c r="CB12" s="43">
        <v>2</v>
      </c>
      <c r="CC12" s="43">
        <v>7</v>
      </c>
      <c r="CD12" s="43">
        <v>8</v>
      </c>
      <c r="CE12" s="43">
        <v>7</v>
      </c>
      <c r="CF12" s="43"/>
      <c r="CG12" s="43"/>
      <c r="CH12" s="43"/>
      <c r="CI12" s="117">
        <f>BY12+CB12+CE12+CH12</f>
        <v>10</v>
      </c>
    </row>
    <row r="13" spans="1:87" s="49" customFormat="1" ht="15.95" customHeight="1">
      <c r="A13" s="45"/>
      <c r="B13" s="60">
        <v>15</v>
      </c>
      <c r="C13" s="61">
        <v>10047443589</v>
      </c>
      <c r="D13" s="148" t="s">
        <v>543</v>
      </c>
      <c r="E13" s="149" t="s">
        <v>536</v>
      </c>
      <c r="F13" s="149" t="s">
        <v>134</v>
      </c>
      <c r="G13" s="409" t="s">
        <v>59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117"/>
      <c r="W13" s="45">
        <v>3</v>
      </c>
      <c r="X13" s="60">
        <v>14</v>
      </c>
      <c r="Y13" s="61">
        <v>10047400547</v>
      </c>
      <c r="Z13" s="148" t="s">
        <v>542</v>
      </c>
      <c r="AA13" s="149" t="s">
        <v>244</v>
      </c>
      <c r="AB13" s="149" t="s">
        <v>134</v>
      </c>
      <c r="AC13" s="409" t="s">
        <v>59</v>
      </c>
      <c r="AD13" s="43" t="s">
        <v>161</v>
      </c>
      <c r="AE13" s="43">
        <v>3</v>
      </c>
      <c r="AF13" s="43"/>
      <c r="AG13" s="43">
        <v>3</v>
      </c>
      <c r="AH13" s="43"/>
      <c r="AI13" s="43"/>
      <c r="AJ13" s="43"/>
      <c r="AK13" s="43"/>
      <c r="AL13" s="43"/>
      <c r="AM13" s="43"/>
      <c r="AN13" s="43"/>
      <c r="AO13" s="43"/>
      <c r="AP13" s="43"/>
      <c r="AQ13" s="117">
        <f t="shared" si="1"/>
        <v>3</v>
      </c>
      <c r="AS13" s="45">
        <v>3</v>
      </c>
      <c r="AT13" s="60">
        <v>15</v>
      </c>
      <c r="AU13" s="61">
        <v>10047443589</v>
      </c>
      <c r="AV13" s="148" t="s">
        <v>543</v>
      </c>
      <c r="AW13" s="149" t="s">
        <v>536</v>
      </c>
      <c r="AX13" s="149" t="s">
        <v>134</v>
      </c>
      <c r="AY13" s="409" t="s">
        <v>59</v>
      </c>
      <c r="AZ13" s="43" t="s">
        <v>161</v>
      </c>
      <c r="BA13" s="43">
        <v>5</v>
      </c>
      <c r="BB13" s="43"/>
      <c r="BC13" s="43">
        <v>5</v>
      </c>
      <c r="BD13" s="43">
        <v>3</v>
      </c>
      <c r="BE13" s="43"/>
      <c r="BF13" s="43">
        <v>3</v>
      </c>
      <c r="BG13" s="43"/>
      <c r="BH13" s="43"/>
      <c r="BI13" s="43"/>
      <c r="BJ13" s="43"/>
      <c r="BK13" s="43"/>
      <c r="BL13" s="43"/>
      <c r="BM13" s="117">
        <f t="shared" si="0"/>
        <v>8</v>
      </c>
      <c r="BO13" s="45">
        <v>3</v>
      </c>
      <c r="BP13" s="60">
        <v>15</v>
      </c>
      <c r="BQ13" s="61">
        <v>10047443589</v>
      </c>
      <c r="BR13" s="148" t="s">
        <v>543</v>
      </c>
      <c r="BS13" s="149" t="s">
        <v>536</v>
      </c>
      <c r="BT13" s="149" t="s">
        <v>134</v>
      </c>
      <c r="BU13" s="409" t="s">
        <v>59</v>
      </c>
      <c r="BV13" s="43" t="s">
        <v>161</v>
      </c>
      <c r="BW13" s="43">
        <v>5</v>
      </c>
      <c r="BX13" s="43"/>
      <c r="BY13" s="43">
        <v>5</v>
      </c>
      <c r="BZ13" s="43">
        <v>3</v>
      </c>
      <c r="CA13" s="43"/>
      <c r="CB13" s="43">
        <v>3</v>
      </c>
      <c r="CC13" s="43">
        <v>3</v>
      </c>
      <c r="CD13" s="43">
        <v>12</v>
      </c>
      <c r="CE13" s="43">
        <v>3</v>
      </c>
      <c r="CF13" s="43"/>
      <c r="CG13" s="43"/>
      <c r="CH13" s="43"/>
      <c r="CI13" s="117">
        <f>BY13+CB13+CE13+CH13</f>
        <v>11</v>
      </c>
    </row>
    <row r="14" spans="1:87" s="49" customFormat="1" ht="15.95" customHeight="1">
      <c r="A14" s="45"/>
      <c r="B14" s="60">
        <v>16</v>
      </c>
      <c r="C14" s="61">
        <v>10047399941</v>
      </c>
      <c r="D14" s="148" t="s">
        <v>544</v>
      </c>
      <c r="E14" s="149" t="s">
        <v>521</v>
      </c>
      <c r="F14" s="149" t="s">
        <v>134</v>
      </c>
      <c r="G14" s="409" t="s">
        <v>59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117"/>
      <c r="W14" s="45">
        <v>4</v>
      </c>
      <c r="X14" s="60">
        <v>75</v>
      </c>
      <c r="Y14" s="61">
        <v>10047253027</v>
      </c>
      <c r="Z14" s="148" t="s">
        <v>553</v>
      </c>
      <c r="AA14" s="149" t="s">
        <v>419</v>
      </c>
      <c r="AB14" s="149" t="s">
        <v>134</v>
      </c>
      <c r="AC14" s="409" t="s">
        <v>559</v>
      </c>
      <c r="AD14" s="43" t="s">
        <v>161</v>
      </c>
      <c r="AE14" s="43">
        <v>4</v>
      </c>
      <c r="AF14" s="43"/>
      <c r="AG14" s="43">
        <v>4</v>
      </c>
      <c r="AH14" s="43"/>
      <c r="AI14" s="43"/>
      <c r="AJ14" s="43"/>
      <c r="AK14" s="43"/>
      <c r="AL14" s="43"/>
      <c r="AM14" s="43"/>
      <c r="AN14" s="43"/>
      <c r="AO14" s="43"/>
      <c r="AP14" s="43"/>
      <c r="AQ14" s="117">
        <f t="shared" si="1"/>
        <v>4</v>
      </c>
      <c r="AS14" s="45">
        <v>4</v>
      </c>
      <c r="AT14" s="60">
        <v>60</v>
      </c>
      <c r="AU14" s="61">
        <v>10047277174</v>
      </c>
      <c r="AV14" s="148" t="s">
        <v>550</v>
      </c>
      <c r="AW14" s="149" t="s">
        <v>259</v>
      </c>
      <c r="AX14" s="149" t="s">
        <v>134</v>
      </c>
      <c r="AY14" s="409" t="s">
        <v>94</v>
      </c>
      <c r="AZ14" s="43" t="s">
        <v>161</v>
      </c>
      <c r="BA14" s="43">
        <v>6</v>
      </c>
      <c r="BB14" s="43"/>
      <c r="BC14" s="43">
        <v>6</v>
      </c>
      <c r="BD14" s="43">
        <v>4</v>
      </c>
      <c r="BE14" s="43"/>
      <c r="BF14" s="43">
        <v>4</v>
      </c>
      <c r="BG14" s="43"/>
      <c r="BH14" s="43"/>
      <c r="BI14" s="43"/>
      <c r="BJ14" s="43"/>
      <c r="BK14" s="43"/>
      <c r="BL14" s="43"/>
      <c r="BM14" s="117">
        <f t="shared" si="0"/>
        <v>10</v>
      </c>
      <c r="BO14" s="45">
        <v>4</v>
      </c>
      <c r="BP14" s="60">
        <v>14</v>
      </c>
      <c r="BQ14" s="61">
        <v>10047400547</v>
      </c>
      <c r="BR14" s="148" t="s">
        <v>542</v>
      </c>
      <c r="BS14" s="149" t="s">
        <v>244</v>
      </c>
      <c r="BT14" s="149" t="s">
        <v>134</v>
      </c>
      <c r="BU14" s="409" t="s">
        <v>59</v>
      </c>
      <c r="BV14" s="43" t="s">
        <v>161</v>
      </c>
      <c r="BW14" s="43">
        <v>3</v>
      </c>
      <c r="BX14" s="43"/>
      <c r="BY14" s="43">
        <v>3</v>
      </c>
      <c r="BZ14" s="43">
        <v>8</v>
      </c>
      <c r="CA14" s="43"/>
      <c r="CB14" s="43">
        <v>8</v>
      </c>
      <c r="CC14" s="43">
        <v>5</v>
      </c>
      <c r="CD14" s="43">
        <v>10</v>
      </c>
      <c r="CE14" s="43">
        <v>5</v>
      </c>
      <c r="CF14" s="43"/>
      <c r="CG14" s="43"/>
      <c r="CH14" s="43"/>
      <c r="CI14" s="117">
        <f>BY14+CB14+CE14+CH14</f>
        <v>16</v>
      </c>
    </row>
    <row r="15" spans="1:87" s="49" customFormat="1" ht="15.95" customHeight="1">
      <c r="A15" s="45"/>
      <c r="B15" s="60">
        <v>17</v>
      </c>
      <c r="C15" s="61">
        <v>10047349623</v>
      </c>
      <c r="D15" s="148" t="s">
        <v>542</v>
      </c>
      <c r="E15" s="149" t="s">
        <v>250</v>
      </c>
      <c r="F15" s="149" t="s">
        <v>134</v>
      </c>
      <c r="G15" s="409" t="s">
        <v>59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117"/>
      <c r="W15" s="45">
        <v>5</v>
      </c>
      <c r="X15" s="60">
        <v>15</v>
      </c>
      <c r="Y15" s="61">
        <v>10047443589</v>
      </c>
      <c r="Z15" s="148" t="s">
        <v>543</v>
      </c>
      <c r="AA15" s="149" t="s">
        <v>536</v>
      </c>
      <c r="AB15" s="149" t="s">
        <v>134</v>
      </c>
      <c r="AC15" s="409" t="s">
        <v>59</v>
      </c>
      <c r="AD15" s="43" t="s">
        <v>161</v>
      </c>
      <c r="AE15" s="43">
        <v>5</v>
      </c>
      <c r="AF15" s="43"/>
      <c r="AG15" s="43">
        <v>5</v>
      </c>
      <c r="AH15" s="43"/>
      <c r="AI15" s="43"/>
      <c r="AJ15" s="43"/>
      <c r="AK15" s="43"/>
      <c r="AL15" s="43"/>
      <c r="AM15" s="43"/>
      <c r="AN15" s="43"/>
      <c r="AO15" s="43"/>
      <c r="AP15" s="43"/>
      <c r="AQ15" s="117">
        <f t="shared" si="1"/>
        <v>5</v>
      </c>
      <c r="AS15" s="45">
        <v>5</v>
      </c>
      <c r="AT15" s="60">
        <v>75</v>
      </c>
      <c r="AU15" s="61">
        <v>10047253027</v>
      </c>
      <c r="AV15" s="148" t="s">
        <v>553</v>
      </c>
      <c r="AW15" s="149" t="s">
        <v>419</v>
      </c>
      <c r="AX15" s="149" t="s">
        <v>134</v>
      </c>
      <c r="AY15" s="409" t="s">
        <v>559</v>
      </c>
      <c r="AZ15" s="43" t="s">
        <v>161</v>
      </c>
      <c r="BA15" s="43">
        <v>4</v>
      </c>
      <c r="BB15" s="43"/>
      <c r="BC15" s="43">
        <v>4</v>
      </c>
      <c r="BD15" s="43">
        <v>6</v>
      </c>
      <c r="BE15" s="43"/>
      <c r="BF15" s="43">
        <v>6</v>
      </c>
      <c r="BG15" s="43"/>
      <c r="BH15" s="43"/>
      <c r="BI15" s="43"/>
      <c r="BJ15" s="43"/>
      <c r="BK15" s="43"/>
      <c r="BL15" s="43"/>
      <c r="BM15" s="117">
        <f t="shared" si="0"/>
        <v>10</v>
      </c>
      <c r="BO15" s="45">
        <v>5</v>
      </c>
      <c r="BP15" s="60">
        <v>60</v>
      </c>
      <c r="BQ15" s="61">
        <v>10047277174</v>
      </c>
      <c r="BR15" s="148" t="s">
        <v>550</v>
      </c>
      <c r="BS15" s="149" t="s">
        <v>259</v>
      </c>
      <c r="BT15" s="149" t="s">
        <v>134</v>
      </c>
      <c r="BU15" s="409" t="s">
        <v>94</v>
      </c>
      <c r="BV15" s="43" t="s">
        <v>161</v>
      </c>
      <c r="BW15" s="43">
        <v>6</v>
      </c>
      <c r="BX15" s="43"/>
      <c r="BY15" s="43">
        <v>6</v>
      </c>
      <c r="BZ15" s="43">
        <v>4</v>
      </c>
      <c r="CA15" s="43"/>
      <c r="CB15" s="43">
        <v>4</v>
      </c>
      <c r="CC15" s="43">
        <v>6</v>
      </c>
      <c r="CD15" s="43">
        <v>8</v>
      </c>
      <c r="CE15" s="43">
        <v>6</v>
      </c>
      <c r="CF15" s="43"/>
      <c r="CG15" s="43"/>
      <c r="CH15" s="43"/>
      <c r="CI15" s="117">
        <f>BY15+CB15+CE15+CH15</f>
        <v>16</v>
      </c>
    </row>
    <row r="16" spans="1:87" s="49" customFormat="1" ht="15.95" customHeight="1">
      <c r="A16" s="45"/>
      <c r="B16" s="60">
        <v>27</v>
      </c>
      <c r="C16" s="61">
        <v>10053903183</v>
      </c>
      <c r="D16" s="148" t="s">
        <v>532</v>
      </c>
      <c r="E16" s="149" t="s">
        <v>531</v>
      </c>
      <c r="F16" s="149" t="s">
        <v>188</v>
      </c>
      <c r="G16" s="409" t="s">
        <v>298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117"/>
      <c r="W16" s="45">
        <v>6</v>
      </c>
      <c r="X16" s="60">
        <v>60</v>
      </c>
      <c r="Y16" s="61">
        <v>10047277174</v>
      </c>
      <c r="Z16" s="148" t="s">
        <v>550</v>
      </c>
      <c r="AA16" s="149" t="s">
        <v>259</v>
      </c>
      <c r="AB16" s="149" t="s">
        <v>134</v>
      </c>
      <c r="AC16" s="409" t="s">
        <v>94</v>
      </c>
      <c r="AD16" s="43" t="s">
        <v>161</v>
      </c>
      <c r="AE16" s="43">
        <v>6</v>
      </c>
      <c r="AF16" s="43"/>
      <c r="AG16" s="43">
        <v>6</v>
      </c>
      <c r="AH16" s="43"/>
      <c r="AI16" s="43"/>
      <c r="AJ16" s="43"/>
      <c r="AK16" s="43"/>
      <c r="AL16" s="43"/>
      <c r="AM16" s="43"/>
      <c r="AN16" s="43"/>
      <c r="AO16" s="43"/>
      <c r="AP16" s="43"/>
      <c r="AQ16" s="117">
        <f t="shared" si="1"/>
        <v>6</v>
      </c>
      <c r="AS16" s="45">
        <v>6</v>
      </c>
      <c r="AT16" s="60">
        <v>28</v>
      </c>
      <c r="AU16" s="61">
        <v>10053903789</v>
      </c>
      <c r="AV16" s="148" t="s">
        <v>530</v>
      </c>
      <c r="AW16" s="149" t="s">
        <v>529</v>
      </c>
      <c r="AX16" s="149" t="s">
        <v>188</v>
      </c>
      <c r="AY16" s="409" t="s">
        <v>298</v>
      </c>
      <c r="AZ16" s="43" t="s">
        <v>161</v>
      </c>
      <c r="BA16" s="43">
        <v>10</v>
      </c>
      <c r="BB16" s="43"/>
      <c r="BC16" s="43">
        <v>10</v>
      </c>
      <c r="BD16" s="43">
        <v>1</v>
      </c>
      <c r="BE16" s="43"/>
      <c r="BF16" s="43">
        <v>1</v>
      </c>
      <c r="BG16" s="43"/>
      <c r="BH16" s="43"/>
      <c r="BI16" s="43"/>
      <c r="BJ16" s="43"/>
      <c r="BK16" s="43"/>
      <c r="BL16" s="43"/>
      <c r="BM16" s="117">
        <f t="shared" si="0"/>
        <v>11</v>
      </c>
      <c r="BO16" s="45">
        <v>6</v>
      </c>
      <c r="BP16" s="60">
        <v>75</v>
      </c>
      <c r="BQ16" s="61">
        <v>10047253027</v>
      </c>
      <c r="BR16" s="148" t="s">
        <v>553</v>
      </c>
      <c r="BS16" s="149" t="s">
        <v>419</v>
      </c>
      <c r="BT16" s="149" t="s">
        <v>134</v>
      </c>
      <c r="BU16" s="409" t="s">
        <v>559</v>
      </c>
      <c r="BV16" s="43" t="s">
        <v>161</v>
      </c>
      <c r="BW16" s="43">
        <v>4</v>
      </c>
      <c r="BX16" s="43"/>
      <c r="BY16" s="43">
        <v>4</v>
      </c>
      <c r="BZ16" s="43">
        <v>6</v>
      </c>
      <c r="CA16" s="43"/>
      <c r="CB16" s="43">
        <v>6</v>
      </c>
      <c r="CC16" s="43">
        <v>8</v>
      </c>
      <c r="CD16" s="43">
        <v>6</v>
      </c>
      <c r="CE16" s="43">
        <v>8</v>
      </c>
      <c r="CF16" s="43"/>
      <c r="CG16" s="43"/>
      <c r="CH16" s="43"/>
      <c r="CI16" s="117">
        <f>BY16+CB16+CE16+CH16</f>
        <v>18</v>
      </c>
    </row>
    <row r="17" spans="1:87" s="49" customFormat="1" ht="15.95" customHeight="1">
      <c r="A17" s="45"/>
      <c r="B17" s="60">
        <v>28</v>
      </c>
      <c r="C17" s="61">
        <v>10053903789</v>
      </c>
      <c r="D17" s="148" t="s">
        <v>530</v>
      </c>
      <c r="E17" s="149" t="s">
        <v>529</v>
      </c>
      <c r="F17" s="149" t="s">
        <v>188</v>
      </c>
      <c r="G17" s="409" t="s">
        <v>298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117"/>
      <c r="W17" s="45">
        <v>7</v>
      </c>
      <c r="X17" s="60">
        <v>63</v>
      </c>
      <c r="Y17" s="61">
        <v>10047235647</v>
      </c>
      <c r="Z17" s="148" t="s">
        <v>551</v>
      </c>
      <c r="AA17" s="149" t="s">
        <v>190</v>
      </c>
      <c r="AB17" s="149" t="s">
        <v>134</v>
      </c>
      <c r="AC17" s="409" t="s">
        <v>94</v>
      </c>
      <c r="AD17" s="43" t="s">
        <v>161</v>
      </c>
      <c r="AE17" s="43">
        <v>7</v>
      </c>
      <c r="AF17" s="43"/>
      <c r="AG17" s="43">
        <v>7</v>
      </c>
      <c r="AH17" s="43"/>
      <c r="AI17" s="43"/>
      <c r="AJ17" s="43"/>
      <c r="AK17" s="43"/>
      <c r="AL17" s="43"/>
      <c r="AM17" s="43"/>
      <c r="AN17" s="43"/>
      <c r="AO17" s="43"/>
      <c r="AP17" s="43"/>
      <c r="AQ17" s="117">
        <f t="shared" si="1"/>
        <v>7</v>
      </c>
      <c r="AS17" s="45">
        <v>7</v>
      </c>
      <c r="AT17" s="60">
        <v>14</v>
      </c>
      <c r="AU17" s="61">
        <v>10047400547</v>
      </c>
      <c r="AV17" s="148" t="s">
        <v>542</v>
      </c>
      <c r="AW17" s="149" t="s">
        <v>244</v>
      </c>
      <c r="AX17" s="149" t="s">
        <v>134</v>
      </c>
      <c r="AY17" s="409" t="s">
        <v>59</v>
      </c>
      <c r="AZ17" s="43" t="s">
        <v>161</v>
      </c>
      <c r="BA17" s="43">
        <v>3</v>
      </c>
      <c r="BB17" s="43"/>
      <c r="BC17" s="43">
        <v>3</v>
      </c>
      <c r="BD17" s="43">
        <v>8</v>
      </c>
      <c r="BE17" s="43"/>
      <c r="BF17" s="43">
        <v>8</v>
      </c>
      <c r="BG17" s="43"/>
      <c r="BH17" s="43"/>
      <c r="BI17" s="43"/>
      <c r="BJ17" s="43"/>
      <c r="BK17" s="43"/>
      <c r="BL17" s="43"/>
      <c r="BM17" s="117">
        <f t="shared" si="0"/>
        <v>11</v>
      </c>
      <c r="BO17" s="45">
        <v>7</v>
      </c>
      <c r="BP17" s="60">
        <v>28</v>
      </c>
      <c r="BQ17" s="61">
        <v>10053903789</v>
      </c>
      <c r="BR17" s="148" t="s">
        <v>530</v>
      </c>
      <c r="BS17" s="149" t="s">
        <v>529</v>
      </c>
      <c r="BT17" s="149" t="s">
        <v>188</v>
      </c>
      <c r="BU17" s="409" t="s">
        <v>298</v>
      </c>
      <c r="BV17" s="43" t="s">
        <v>161</v>
      </c>
      <c r="BW17" s="43">
        <v>10</v>
      </c>
      <c r="BX17" s="43"/>
      <c r="BY17" s="43">
        <v>10</v>
      </c>
      <c r="BZ17" s="43">
        <v>1</v>
      </c>
      <c r="CA17" s="43"/>
      <c r="CB17" s="43">
        <v>1</v>
      </c>
      <c r="CC17" s="43">
        <v>15</v>
      </c>
      <c r="CD17" s="43"/>
      <c r="CE17" s="43">
        <v>15</v>
      </c>
      <c r="CF17" s="43"/>
      <c r="CG17" s="43"/>
      <c r="CH17" s="43"/>
      <c r="CI17" s="117">
        <f>BY17+CB17+CE17+CH17</f>
        <v>26</v>
      </c>
    </row>
    <row r="18" spans="1:87" s="49" customFormat="1" ht="15.95" customHeight="1">
      <c r="A18" s="45"/>
      <c r="B18" s="60">
        <v>29</v>
      </c>
      <c r="C18" s="61">
        <v>10053903587</v>
      </c>
      <c r="D18" s="148" t="s">
        <v>528</v>
      </c>
      <c r="E18" s="149" t="s">
        <v>527</v>
      </c>
      <c r="F18" s="149" t="s">
        <v>188</v>
      </c>
      <c r="G18" s="409" t="s">
        <v>298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117"/>
      <c r="W18" s="45">
        <v>8</v>
      </c>
      <c r="X18" s="60">
        <v>13</v>
      </c>
      <c r="Y18" s="61">
        <v>10047208163</v>
      </c>
      <c r="Z18" s="148" t="s">
        <v>541</v>
      </c>
      <c r="AA18" s="149" t="s">
        <v>419</v>
      </c>
      <c r="AB18" s="149" t="s">
        <v>134</v>
      </c>
      <c r="AC18" s="409" t="s">
        <v>59</v>
      </c>
      <c r="AD18" s="43" t="s">
        <v>161</v>
      </c>
      <c r="AE18" s="43">
        <v>8</v>
      </c>
      <c r="AF18" s="43"/>
      <c r="AG18" s="43">
        <v>8</v>
      </c>
      <c r="AH18" s="43"/>
      <c r="AI18" s="43"/>
      <c r="AJ18" s="43"/>
      <c r="AK18" s="43"/>
      <c r="AL18" s="43"/>
      <c r="AM18" s="43"/>
      <c r="AN18" s="43"/>
      <c r="AO18" s="43"/>
      <c r="AP18" s="43"/>
      <c r="AQ18" s="117">
        <f t="shared" si="1"/>
        <v>8</v>
      </c>
      <c r="AS18" s="45">
        <v>8</v>
      </c>
      <c r="AT18" s="60">
        <v>64</v>
      </c>
      <c r="AU18" s="61">
        <v>10047431263</v>
      </c>
      <c r="AV18" s="148" t="s">
        <v>552</v>
      </c>
      <c r="AW18" s="149" t="s">
        <v>515</v>
      </c>
      <c r="AX18" s="149" t="s">
        <v>134</v>
      </c>
      <c r="AY18" s="409" t="s">
        <v>94</v>
      </c>
      <c r="AZ18" s="43" t="s">
        <v>161</v>
      </c>
      <c r="BA18" s="43">
        <v>9</v>
      </c>
      <c r="BB18" s="43"/>
      <c r="BC18" s="43">
        <v>9</v>
      </c>
      <c r="BD18" s="43">
        <v>7</v>
      </c>
      <c r="BE18" s="43"/>
      <c r="BF18" s="43">
        <v>7</v>
      </c>
      <c r="BG18" s="43"/>
      <c r="BH18" s="43"/>
      <c r="BI18" s="43"/>
      <c r="BJ18" s="43"/>
      <c r="BK18" s="43"/>
      <c r="BL18" s="43"/>
      <c r="BM18" s="117">
        <f t="shared" si="0"/>
        <v>16</v>
      </c>
      <c r="BO18" s="45">
        <v>8</v>
      </c>
      <c r="BP18" s="60">
        <v>29</v>
      </c>
      <c r="BQ18" s="61">
        <v>10053903587</v>
      </c>
      <c r="BR18" s="148" t="s">
        <v>528</v>
      </c>
      <c r="BS18" s="149" t="s">
        <v>527</v>
      </c>
      <c r="BT18" s="149" t="s">
        <v>188</v>
      </c>
      <c r="BU18" s="409" t="s">
        <v>298</v>
      </c>
      <c r="BV18" s="43" t="s">
        <v>161</v>
      </c>
      <c r="BW18" s="43">
        <v>14</v>
      </c>
      <c r="BX18" s="43"/>
      <c r="BY18" s="43">
        <v>14</v>
      </c>
      <c r="BZ18" s="43">
        <v>9</v>
      </c>
      <c r="CA18" s="43"/>
      <c r="CB18" s="43">
        <v>9</v>
      </c>
      <c r="CC18" s="43">
        <v>4</v>
      </c>
      <c r="CD18" s="43">
        <v>11</v>
      </c>
      <c r="CE18" s="43">
        <v>4</v>
      </c>
      <c r="CF18" s="43"/>
      <c r="CG18" s="43"/>
      <c r="CH18" s="43"/>
      <c r="CI18" s="117">
        <f>BY18+CB18+CE18+CH18</f>
        <v>27</v>
      </c>
    </row>
    <row r="19" spans="1:87" s="49" customFormat="1" ht="15.95" customHeight="1">
      <c r="A19" s="45"/>
      <c r="B19" s="60">
        <v>33</v>
      </c>
      <c r="C19" s="61">
        <v>10046103777</v>
      </c>
      <c r="D19" s="148" t="s">
        <v>545</v>
      </c>
      <c r="E19" s="149" t="s">
        <v>525</v>
      </c>
      <c r="F19" s="149" t="s">
        <v>558</v>
      </c>
      <c r="G19" s="409" t="s">
        <v>95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117"/>
      <c r="W19" s="45">
        <v>9</v>
      </c>
      <c r="X19" s="60">
        <v>64</v>
      </c>
      <c r="Y19" s="61">
        <v>10047431263</v>
      </c>
      <c r="Z19" s="148" t="s">
        <v>552</v>
      </c>
      <c r="AA19" s="149" t="s">
        <v>515</v>
      </c>
      <c r="AB19" s="149" t="s">
        <v>134</v>
      </c>
      <c r="AC19" s="409" t="s">
        <v>94</v>
      </c>
      <c r="AD19" s="43" t="s">
        <v>161</v>
      </c>
      <c r="AE19" s="43">
        <v>9</v>
      </c>
      <c r="AF19" s="43"/>
      <c r="AG19" s="43">
        <v>9</v>
      </c>
      <c r="AH19" s="43"/>
      <c r="AI19" s="43"/>
      <c r="AJ19" s="43"/>
      <c r="AK19" s="43"/>
      <c r="AL19" s="43"/>
      <c r="AM19" s="43"/>
      <c r="AN19" s="43"/>
      <c r="AO19" s="43"/>
      <c r="AP19" s="43"/>
      <c r="AQ19" s="117">
        <f t="shared" si="1"/>
        <v>9</v>
      </c>
      <c r="AS19" s="45">
        <v>9</v>
      </c>
      <c r="AT19" s="60">
        <v>91</v>
      </c>
      <c r="AU19" s="61">
        <v>10047280410</v>
      </c>
      <c r="AV19" s="148" t="s">
        <v>557</v>
      </c>
      <c r="AW19" s="149" t="s">
        <v>504</v>
      </c>
      <c r="AX19" s="149" t="s">
        <v>134</v>
      </c>
      <c r="AY19" s="409" t="s">
        <v>500</v>
      </c>
      <c r="AZ19" s="43" t="s">
        <v>161</v>
      </c>
      <c r="BA19" s="43">
        <v>11</v>
      </c>
      <c r="BB19" s="43"/>
      <c r="BC19" s="43">
        <v>11</v>
      </c>
      <c r="BD19" s="43">
        <v>10</v>
      </c>
      <c r="BE19" s="43"/>
      <c r="BF19" s="43">
        <v>10</v>
      </c>
      <c r="BG19" s="43"/>
      <c r="BH19" s="43"/>
      <c r="BI19" s="43"/>
      <c r="BJ19" s="43"/>
      <c r="BK19" s="43"/>
      <c r="BL19" s="43"/>
      <c r="BM19" s="117">
        <f t="shared" si="0"/>
        <v>21</v>
      </c>
      <c r="BO19" s="45">
        <v>9</v>
      </c>
      <c r="BP19" s="60">
        <v>27</v>
      </c>
      <c r="BQ19" s="61">
        <v>10053903183</v>
      </c>
      <c r="BR19" s="148" t="s">
        <v>532</v>
      </c>
      <c r="BS19" s="149" t="s">
        <v>531</v>
      </c>
      <c r="BT19" s="149" t="s">
        <v>188</v>
      </c>
      <c r="BU19" s="409" t="s">
        <v>298</v>
      </c>
      <c r="BV19" s="43" t="s">
        <v>161</v>
      </c>
      <c r="BW19" s="43">
        <v>16</v>
      </c>
      <c r="BX19" s="43"/>
      <c r="BY19" s="43">
        <v>16</v>
      </c>
      <c r="BZ19" s="43">
        <v>11</v>
      </c>
      <c r="CA19" s="43"/>
      <c r="CB19" s="43">
        <v>11</v>
      </c>
      <c r="CC19" s="43">
        <v>1</v>
      </c>
      <c r="CD19" s="43">
        <v>18</v>
      </c>
      <c r="CE19" s="43">
        <v>1</v>
      </c>
      <c r="CF19" s="43"/>
      <c r="CG19" s="43"/>
      <c r="CH19" s="43"/>
      <c r="CI19" s="117">
        <f>BY19+CB19+CE19+CH19</f>
        <v>28</v>
      </c>
    </row>
    <row r="20" spans="1:87" s="49" customFormat="1" ht="15.95" customHeight="1">
      <c r="A20" s="45"/>
      <c r="B20" s="60">
        <v>34</v>
      </c>
      <c r="C20" s="61">
        <v>10046108326</v>
      </c>
      <c r="D20" s="148" t="s">
        <v>546</v>
      </c>
      <c r="E20" s="149" t="s">
        <v>255</v>
      </c>
      <c r="F20" s="149" t="s">
        <v>558</v>
      </c>
      <c r="G20" s="409" t="s">
        <v>95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17"/>
      <c r="W20" s="45">
        <v>10</v>
      </c>
      <c r="X20" s="60">
        <v>28</v>
      </c>
      <c r="Y20" s="61">
        <v>10053903789</v>
      </c>
      <c r="Z20" s="148" t="s">
        <v>530</v>
      </c>
      <c r="AA20" s="149" t="s">
        <v>529</v>
      </c>
      <c r="AB20" s="149" t="s">
        <v>188</v>
      </c>
      <c r="AC20" s="409" t="s">
        <v>298</v>
      </c>
      <c r="AD20" s="43" t="s">
        <v>161</v>
      </c>
      <c r="AE20" s="43">
        <v>10</v>
      </c>
      <c r="AF20" s="43"/>
      <c r="AG20" s="43">
        <v>10</v>
      </c>
      <c r="AH20" s="43"/>
      <c r="AI20" s="43"/>
      <c r="AJ20" s="43"/>
      <c r="AK20" s="43"/>
      <c r="AL20" s="43"/>
      <c r="AM20" s="43"/>
      <c r="AN20" s="43"/>
      <c r="AO20" s="43"/>
      <c r="AP20" s="43"/>
      <c r="AQ20" s="117">
        <f t="shared" si="1"/>
        <v>10</v>
      </c>
      <c r="AS20" s="45">
        <v>10</v>
      </c>
      <c r="AT20" s="60">
        <v>63</v>
      </c>
      <c r="AU20" s="61">
        <v>10047235647</v>
      </c>
      <c r="AV20" s="148" t="s">
        <v>551</v>
      </c>
      <c r="AW20" s="149" t="s">
        <v>190</v>
      </c>
      <c r="AX20" s="149" t="s">
        <v>134</v>
      </c>
      <c r="AY20" s="409" t="s">
        <v>94</v>
      </c>
      <c r="AZ20" s="43" t="s">
        <v>161</v>
      </c>
      <c r="BA20" s="43">
        <v>7</v>
      </c>
      <c r="BB20" s="43"/>
      <c r="BC20" s="43">
        <v>7</v>
      </c>
      <c r="BD20" s="43">
        <v>14</v>
      </c>
      <c r="BE20" s="43"/>
      <c r="BF20" s="43">
        <v>14</v>
      </c>
      <c r="BG20" s="43"/>
      <c r="BH20" s="43"/>
      <c r="BI20" s="43"/>
      <c r="BJ20" s="43"/>
      <c r="BK20" s="43"/>
      <c r="BL20" s="43"/>
      <c r="BM20" s="117">
        <f t="shared" si="0"/>
        <v>21</v>
      </c>
      <c r="BO20" s="45">
        <v>10</v>
      </c>
      <c r="BP20" s="60">
        <v>64</v>
      </c>
      <c r="BQ20" s="61">
        <v>10047431263</v>
      </c>
      <c r="BR20" s="148" t="s">
        <v>552</v>
      </c>
      <c r="BS20" s="149" t="s">
        <v>515</v>
      </c>
      <c r="BT20" s="149" t="s">
        <v>134</v>
      </c>
      <c r="BU20" s="409" t="s">
        <v>94</v>
      </c>
      <c r="BV20" s="43" t="s">
        <v>161</v>
      </c>
      <c r="BW20" s="43">
        <v>9</v>
      </c>
      <c r="BX20" s="43"/>
      <c r="BY20" s="43">
        <v>9</v>
      </c>
      <c r="BZ20" s="43">
        <v>7</v>
      </c>
      <c r="CA20" s="43"/>
      <c r="CB20" s="43">
        <v>7</v>
      </c>
      <c r="CC20" s="43">
        <v>12</v>
      </c>
      <c r="CD20" s="43"/>
      <c r="CE20" s="43">
        <v>12</v>
      </c>
      <c r="CF20" s="43"/>
      <c r="CG20" s="43"/>
      <c r="CH20" s="43"/>
      <c r="CI20" s="117">
        <f>BY20+CB20+CE20+CH20</f>
        <v>28</v>
      </c>
    </row>
    <row r="21" spans="1:87" s="49" customFormat="1" ht="15.95" customHeight="1">
      <c r="A21" s="45"/>
      <c r="B21" s="60">
        <v>36</v>
      </c>
      <c r="C21" s="61">
        <v>10046081650</v>
      </c>
      <c r="D21" s="148" t="s">
        <v>547</v>
      </c>
      <c r="E21" s="149" t="s">
        <v>255</v>
      </c>
      <c r="F21" s="149" t="s">
        <v>558</v>
      </c>
      <c r="G21" s="409" t="s">
        <v>95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117"/>
      <c r="W21" s="45">
        <v>11</v>
      </c>
      <c r="X21" s="60">
        <v>91</v>
      </c>
      <c r="Y21" s="61">
        <v>10047280410</v>
      </c>
      <c r="Z21" s="148" t="s">
        <v>557</v>
      </c>
      <c r="AA21" s="149" t="s">
        <v>504</v>
      </c>
      <c r="AB21" s="149" t="s">
        <v>134</v>
      </c>
      <c r="AC21" s="409" t="s">
        <v>500</v>
      </c>
      <c r="AD21" s="43" t="s">
        <v>161</v>
      </c>
      <c r="AE21" s="43">
        <v>11</v>
      </c>
      <c r="AF21" s="43"/>
      <c r="AG21" s="43">
        <v>11</v>
      </c>
      <c r="AH21" s="43"/>
      <c r="AI21" s="43"/>
      <c r="AJ21" s="43"/>
      <c r="AK21" s="43"/>
      <c r="AL21" s="43"/>
      <c r="AM21" s="43"/>
      <c r="AN21" s="43"/>
      <c r="AO21" s="43"/>
      <c r="AP21" s="43"/>
      <c r="AQ21" s="117">
        <f t="shared" si="1"/>
        <v>11</v>
      </c>
      <c r="AS21" s="45">
        <v>11</v>
      </c>
      <c r="AT21" s="60">
        <v>29</v>
      </c>
      <c r="AU21" s="61">
        <v>10053903587</v>
      </c>
      <c r="AV21" s="148" t="s">
        <v>528</v>
      </c>
      <c r="AW21" s="149" t="s">
        <v>527</v>
      </c>
      <c r="AX21" s="149" t="s">
        <v>188</v>
      </c>
      <c r="AY21" s="409" t="s">
        <v>298</v>
      </c>
      <c r="AZ21" s="43" t="s">
        <v>161</v>
      </c>
      <c r="BA21" s="43">
        <v>14</v>
      </c>
      <c r="BB21" s="43"/>
      <c r="BC21" s="43">
        <v>14</v>
      </c>
      <c r="BD21" s="43">
        <v>9</v>
      </c>
      <c r="BE21" s="43"/>
      <c r="BF21" s="43">
        <v>9</v>
      </c>
      <c r="BG21" s="43"/>
      <c r="BH21" s="43"/>
      <c r="BI21" s="43"/>
      <c r="BJ21" s="43"/>
      <c r="BK21" s="43"/>
      <c r="BL21" s="43"/>
      <c r="BM21" s="117">
        <f t="shared" si="0"/>
        <v>23</v>
      </c>
      <c r="BO21" s="45">
        <v>11</v>
      </c>
      <c r="BP21" s="60">
        <v>63</v>
      </c>
      <c r="BQ21" s="61">
        <v>10047235647</v>
      </c>
      <c r="BR21" s="148" t="s">
        <v>551</v>
      </c>
      <c r="BS21" s="149" t="s">
        <v>190</v>
      </c>
      <c r="BT21" s="149" t="s">
        <v>134</v>
      </c>
      <c r="BU21" s="409" t="s">
        <v>94</v>
      </c>
      <c r="BV21" s="43" t="s">
        <v>161</v>
      </c>
      <c r="BW21" s="43">
        <v>7</v>
      </c>
      <c r="BX21" s="43"/>
      <c r="BY21" s="43">
        <v>7</v>
      </c>
      <c r="BZ21" s="43">
        <v>14</v>
      </c>
      <c r="CA21" s="43"/>
      <c r="CB21" s="43">
        <v>14</v>
      </c>
      <c r="CC21" s="43">
        <v>9</v>
      </c>
      <c r="CD21" s="43">
        <v>1</v>
      </c>
      <c r="CE21" s="43">
        <v>9</v>
      </c>
      <c r="CF21" s="43"/>
      <c r="CG21" s="43"/>
      <c r="CH21" s="43"/>
      <c r="CI21" s="117">
        <f>BY21+CB21+CE21+CH21</f>
        <v>30</v>
      </c>
    </row>
    <row r="22" spans="1:87" s="49" customFormat="1" ht="15.95" customHeight="1">
      <c r="A22" s="45"/>
      <c r="B22" s="60">
        <v>37</v>
      </c>
      <c r="C22" s="61">
        <v>10064422936</v>
      </c>
      <c r="D22" s="148" t="s">
        <v>548</v>
      </c>
      <c r="E22" s="149" t="s">
        <v>521</v>
      </c>
      <c r="F22" s="149" t="s">
        <v>558</v>
      </c>
      <c r="G22" s="409" t="s">
        <v>95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117"/>
      <c r="W22" s="45">
        <v>12</v>
      </c>
      <c r="X22" s="60">
        <v>84</v>
      </c>
      <c r="Y22" s="61">
        <v>10047310015</v>
      </c>
      <c r="Z22" s="148" t="s">
        <v>556</v>
      </c>
      <c r="AA22" s="149" t="s">
        <v>505</v>
      </c>
      <c r="AB22" s="149" t="s">
        <v>134</v>
      </c>
      <c r="AC22" s="409" t="s">
        <v>236</v>
      </c>
      <c r="AD22" s="43" t="s">
        <v>161</v>
      </c>
      <c r="AE22" s="43">
        <v>12</v>
      </c>
      <c r="AF22" s="43"/>
      <c r="AG22" s="43">
        <v>12</v>
      </c>
      <c r="AH22" s="43"/>
      <c r="AI22" s="43"/>
      <c r="AJ22" s="43"/>
      <c r="AK22" s="43"/>
      <c r="AL22" s="43"/>
      <c r="AM22" s="43"/>
      <c r="AN22" s="43"/>
      <c r="AO22" s="43"/>
      <c r="AP22" s="43"/>
      <c r="AQ22" s="117">
        <f t="shared" si="1"/>
        <v>12</v>
      </c>
      <c r="AS22" s="45">
        <v>12</v>
      </c>
      <c r="AT22" s="60">
        <v>13</v>
      </c>
      <c r="AU22" s="61">
        <v>10047208163</v>
      </c>
      <c r="AV22" s="148" t="s">
        <v>541</v>
      </c>
      <c r="AW22" s="149" t="s">
        <v>419</v>
      </c>
      <c r="AX22" s="149" t="s">
        <v>134</v>
      </c>
      <c r="AY22" s="409" t="s">
        <v>59</v>
      </c>
      <c r="AZ22" s="43" t="s">
        <v>161</v>
      </c>
      <c r="BA22" s="43">
        <v>8</v>
      </c>
      <c r="BB22" s="43"/>
      <c r="BC22" s="43">
        <v>8</v>
      </c>
      <c r="BD22" s="43">
        <v>16</v>
      </c>
      <c r="BE22" s="43"/>
      <c r="BF22" s="43">
        <v>16</v>
      </c>
      <c r="BG22" s="43"/>
      <c r="BH22" s="43"/>
      <c r="BI22" s="43"/>
      <c r="BJ22" s="43"/>
      <c r="BK22" s="43"/>
      <c r="BL22" s="43"/>
      <c r="BM22" s="117">
        <f t="shared" si="0"/>
        <v>24</v>
      </c>
      <c r="BO22" s="45">
        <v>12</v>
      </c>
      <c r="BP22" s="60">
        <v>91</v>
      </c>
      <c r="BQ22" s="61">
        <v>10047280410</v>
      </c>
      <c r="BR22" s="148" t="s">
        <v>557</v>
      </c>
      <c r="BS22" s="149" t="s">
        <v>504</v>
      </c>
      <c r="BT22" s="149" t="s">
        <v>134</v>
      </c>
      <c r="BU22" s="409" t="s">
        <v>500</v>
      </c>
      <c r="BV22" s="43" t="s">
        <v>161</v>
      </c>
      <c r="BW22" s="43">
        <v>11</v>
      </c>
      <c r="BX22" s="43"/>
      <c r="BY22" s="43">
        <v>11</v>
      </c>
      <c r="BZ22" s="43">
        <v>10</v>
      </c>
      <c r="CA22" s="43"/>
      <c r="CB22" s="43">
        <v>10</v>
      </c>
      <c r="CC22" s="43">
        <v>10</v>
      </c>
      <c r="CD22" s="43">
        <v>1</v>
      </c>
      <c r="CE22" s="43">
        <v>10</v>
      </c>
      <c r="CF22" s="43"/>
      <c r="CG22" s="43"/>
      <c r="CH22" s="43"/>
      <c r="CI22" s="117">
        <f>BY22+CB22+CE22+CH22</f>
        <v>31</v>
      </c>
    </row>
    <row r="23" spans="1:87" s="49" customFormat="1" ht="15.95" customHeight="1">
      <c r="A23" s="45"/>
      <c r="B23" s="60">
        <v>38</v>
      </c>
      <c r="C23" s="61">
        <v>10046081953</v>
      </c>
      <c r="D23" s="148" t="s">
        <v>549</v>
      </c>
      <c r="E23" s="149" t="s">
        <v>519</v>
      </c>
      <c r="F23" s="149" t="s">
        <v>558</v>
      </c>
      <c r="G23" s="409" t="s">
        <v>95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17"/>
      <c r="W23" s="45">
        <v>13</v>
      </c>
      <c r="X23" s="60">
        <v>33</v>
      </c>
      <c r="Y23" s="61">
        <v>10046103777</v>
      </c>
      <c r="Z23" s="148" t="s">
        <v>545</v>
      </c>
      <c r="AA23" s="149" t="s">
        <v>525</v>
      </c>
      <c r="AB23" s="149" t="s">
        <v>558</v>
      </c>
      <c r="AC23" s="409" t="s">
        <v>95</v>
      </c>
      <c r="AD23" s="43" t="s">
        <v>161</v>
      </c>
      <c r="AE23" s="43">
        <v>13</v>
      </c>
      <c r="AF23" s="43"/>
      <c r="AG23" s="43">
        <v>13</v>
      </c>
      <c r="AH23" s="43"/>
      <c r="AI23" s="43"/>
      <c r="AJ23" s="43"/>
      <c r="AK23" s="43"/>
      <c r="AL23" s="43"/>
      <c r="AM23" s="43"/>
      <c r="AN23" s="43"/>
      <c r="AO23" s="43"/>
      <c r="AP23" s="43"/>
      <c r="AQ23" s="117">
        <f t="shared" si="1"/>
        <v>13</v>
      </c>
      <c r="AS23" s="45">
        <v>13</v>
      </c>
      <c r="AT23" s="60">
        <v>33</v>
      </c>
      <c r="AU23" s="61">
        <v>10046103777</v>
      </c>
      <c r="AV23" s="148" t="s">
        <v>545</v>
      </c>
      <c r="AW23" s="149" t="s">
        <v>525</v>
      </c>
      <c r="AX23" s="149" t="s">
        <v>558</v>
      </c>
      <c r="AY23" s="409" t="s">
        <v>95</v>
      </c>
      <c r="AZ23" s="43" t="s">
        <v>161</v>
      </c>
      <c r="BA23" s="43">
        <v>13</v>
      </c>
      <c r="BB23" s="43"/>
      <c r="BC23" s="43">
        <v>13</v>
      </c>
      <c r="BD23" s="43">
        <v>12</v>
      </c>
      <c r="BE23" s="43"/>
      <c r="BF23" s="43">
        <v>12</v>
      </c>
      <c r="BG23" s="43"/>
      <c r="BH23" s="43"/>
      <c r="BI23" s="43"/>
      <c r="BJ23" s="43"/>
      <c r="BK23" s="43"/>
      <c r="BL23" s="43"/>
      <c r="BM23" s="117">
        <f t="shared" si="0"/>
        <v>25</v>
      </c>
      <c r="BO23" s="45">
        <v>13</v>
      </c>
      <c r="BP23" s="60">
        <v>33</v>
      </c>
      <c r="BQ23" s="61">
        <v>10046103777</v>
      </c>
      <c r="BR23" s="148" t="s">
        <v>545</v>
      </c>
      <c r="BS23" s="149" t="s">
        <v>525</v>
      </c>
      <c r="BT23" s="149" t="s">
        <v>558</v>
      </c>
      <c r="BU23" s="409" t="s">
        <v>95</v>
      </c>
      <c r="BV23" s="43" t="s">
        <v>161</v>
      </c>
      <c r="BW23" s="43">
        <v>13</v>
      </c>
      <c r="BX23" s="43"/>
      <c r="BY23" s="43">
        <v>13</v>
      </c>
      <c r="BZ23" s="43">
        <v>12</v>
      </c>
      <c r="CA23" s="43"/>
      <c r="CB23" s="43">
        <v>12</v>
      </c>
      <c r="CC23" s="43">
        <v>11</v>
      </c>
      <c r="CD23" s="43"/>
      <c r="CE23" s="43">
        <v>11</v>
      </c>
      <c r="CF23" s="43"/>
      <c r="CG23" s="43"/>
      <c r="CH23" s="43"/>
      <c r="CI23" s="117">
        <f>BY23+CB23+CE23+CH23</f>
        <v>36</v>
      </c>
    </row>
    <row r="24" spans="1:87" s="49" customFormat="1" ht="15.95" customHeight="1">
      <c r="A24" s="45"/>
      <c r="B24" s="60">
        <v>60</v>
      </c>
      <c r="C24" s="61">
        <v>10047277174</v>
      </c>
      <c r="D24" s="148" t="s">
        <v>550</v>
      </c>
      <c r="E24" s="149" t="s">
        <v>259</v>
      </c>
      <c r="F24" s="149" t="s">
        <v>134</v>
      </c>
      <c r="G24" s="409" t="s">
        <v>94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17"/>
      <c r="W24" s="45">
        <v>14</v>
      </c>
      <c r="X24" s="60">
        <v>29</v>
      </c>
      <c r="Y24" s="61">
        <v>10053903587</v>
      </c>
      <c r="Z24" s="148" t="s">
        <v>528</v>
      </c>
      <c r="AA24" s="149" t="s">
        <v>527</v>
      </c>
      <c r="AB24" s="149" t="s">
        <v>188</v>
      </c>
      <c r="AC24" s="409" t="s">
        <v>298</v>
      </c>
      <c r="AD24" s="43" t="s">
        <v>161</v>
      </c>
      <c r="AE24" s="43">
        <v>14</v>
      </c>
      <c r="AF24" s="43"/>
      <c r="AG24" s="43">
        <v>14</v>
      </c>
      <c r="AH24" s="43"/>
      <c r="AI24" s="43"/>
      <c r="AJ24" s="43"/>
      <c r="AK24" s="43"/>
      <c r="AL24" s="43"/>
      <c r="AM24" s="43"/>
      <c r="AN24" s="43"/>
      <c r="AO24" s="43"/>
      <c r="AP24" s="43"/>
      <c r="AQ24" s="117">
        <f t="shared" si="1"/>
        <v>14</v>
      </c>
      <c r="AS24" s="45">
        <v>14</v>
      </c>
      <c r="AT24" s="60">
        <v>27</v>
      </c>
      <c r="AU24" s="61">
        <v>10053903183</v>
      </c>
      <c r="AV24" s="148" t="s">
        <v>532</v>
      </c>
      <c r="AW24" s="149" t="s">
        <v>531</v>
      </c>
      <c r="AX24" s="149" t="s">
        <v>188</v>
      </c>
      <c r="AY24" s="409" t="s">
        <v>298</v>
      </c>
      <c r="AZ24" s="43" t="s">
        <v>161</v>
      </c>
      <c r="BA24" s="43">
        <v>16</v>
      </c>
      <c r="BB24" s="43"/>
      <c r="BC24" s="43">
        <v>16</v>
      </c>
      <c r="BD24" s="43">
        <v>11</v>
      </c>
      <c r="BE24" s="43"/>
      <c r="BF24" s="43">
        <v>11</v>
      </c>
      <c r="BG24" s="43"/>
      <c r="BH24" s="43"/>
      <c r="BI24" s="43"/>
      <c r="BJ24" s="43"/>
      <c r="BK24" s="43"/>
      <c r="BL24" s="43"/>
      <c r="BM24" s="117">
        <f t="shared" si="0"/>
        <v>27</v>
      </c>
      <c r="BO24" s="45">
        <v>14</v>
      </c>
      <c r="BP24" s="60">
        <v>13</v>
      </c>
      <c r="BQ24" s="61">
        <v>10047208163</v>
      </c>
      <c r="BR24" s="148" t="s">
        <v>541</v>
      </c>
      <c r="BS24" s="149" t="s">
        <v>419</v>
      </c>
      <c r="BT24" s="149" t="s">
        <v>134</v>
      </c>
      <c r="BU24" s="409" t="s">
        <v>59</v>
      </c>
      <c r="BV24" s="43" t="s">
        <v>161</v>
      </c>
      <c r="BW24" s="43">
        <v>8</v>
      </c>
      <c r="BX24" s="43"/>
      <c r="BY24" s="43">
        <v>8</v>
      </c>
      <c r="BZ24" s="43">
        <v>16</v>
      </c>
      <c r="CA24" s="43"/>
      <c r="CB24" s="43">
        <v>16</v>
      </c>
      <c r="CC24" s="43">
        <v>13</v>
      </c>
      <c r="CD24" s="43"/>
      <c r="CE24" s="43">
        <v>13</v>
      </c>
      <c r="CF24" s="43"/>
      <c r="CG24" s="43"/>
      <c r="CH24" s="43"/>
      <c r="CI24" s="117">
        <f>BY24+CB24+CE24+CH24</f>
        <v>37</v>
      </c>
    </row>
    <row r="25" spans="1:87" s="49" customFormat="1" ht="15.95" customHeight="1">
      <c r="A25" s="45"/>
      <c r="B25" s="60">
        <v>63</v>
      </c>
      <c r="C25" s="61">
        <v>10047235647</v>
      </c>
      <c r="D25" s="148" t="s">
        <v>551</v>
      </c>
      <c r="E25" s="149" t="s">
        <v>190</v>
      </c>
      <c r="F25" s="149" t="s">
        <v>134</v>
      </c>
      <c r="G25" s="409" t="s">
        <v>94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17"/>
      <c r="W25" s="45">
        <v>15</v>
      </c>
      <c r="X25" s="60">
        <v>34</v>
      </c>
      <c r="Y25" s="61">
        <v>10046108326</v>
      </c>
      <c r="Z25" s="148" t="s">
        <v>546</v>
      </c>
      <c r="AA25" s="149" t="s">
        <v>255</v>
      </c>
      <c r="AB25" s="149" t="s">
        <v>558</v>
      </c>
      <c r="AC25" s="409" t="s">
        <v>95</v>
      </c>
      <c r="AD25" s="43" t="s">
        <v>161</v>
      </c>
      <c r="AE25" s="43">
        <v>15</v>
      </c>
      <c r="AF25" s="43"/>
      <c r="AG25" s="43">
        <v>15</v>
      </c>
      <c r="AH25" s="43"/>
      <c r="AI25" s="43"/>
      <c r="AJ25" s="43"/>
      <c r="AK25" s="43"/>
      <c r="AL25" s="43"/>
      <c r="AM25" s="43"/>
      <c r="AN25" s="43"/>
      <c r="AO25" s="43"/>
      <c r="AP25" s="43"/>
      <c r="AQ25" s="117">
        <f t="shared" si="1"/>
        <v>15</v>
      </c>
      <c r="AS25" s="45">
        <v>15</v>
      </c>
      <c r="AT25" s="60">
        <v>34</v>
      </c>
      <c r="AU25" s="61">
        <v>10046108326</v>
      </c>
      <c r="AV25" s="148" t="s">
        <v>546</v>
      </c>
      <c r="AW25" s="149" t="s">
        <v>255</v>
      </c>
      <c r="AX25" s="149" t="s">
        <v>558</v>
      </c>
      <c r="AY25" s="409" t="s">
        <v>95</v>
      </c>
      <c r="AZ25" s="43" t="s">
        <v>161</v>
      </c>
      <c r="BA25" s="43">
        <v>15</v>
      </c>
      <c r="BB25" s="43"/>
      <c r="BC25" s="43">
        <v>15</v>
      </c>
      <c r="BD25" s="43">
        <v>13</v>
      </c>
      <c r="BE25" s="43"/>
      <c r="BF25" s="43">
        <v>13</v>
      </c>
      <c r="BG25" s="43"/>
      <c r="BH25" s="43"/>
      <c r="BI25" s="43"/>
      <c r="BJ25" s="43"/>
      <c r="BK25" s="43"/>
      <c r="BL25" s="43"/>
      <c r="BM25" s="117">
        <f t="shared" si="0"/>
        <v>28</v>
      </c>
      <c r="BO25" s="45">
        <v>15</v>
      </c>
      <c r="BP25" s="60">
        <v>34</v>
      </c>
      <c r="BQ25" s="61">
        <v>10046108326</v>
      </c>
      <c r="BR25" s="148" t="s">
        <v>546</v>
      </c>
      <c r="BS25" s="149" t="s">
        <v>255</v>
      </c>
      <c r="BT25" s="149" t="s">
        <v>558</v>
      </c>
      <c r="BU25" s="409" t="s">
        <v>95</v>
      </c>
      <c r="BV25" s="43" t="s">
        <v>161</v>
      </c>
      <c r="BW25" s="43">
        <v>15</v>
      </c>
      <c r="BX25" s="43"/>
      <c r="BY25" s="43">
        <v>15</v>
      </c>
      <c r="BZ25" s="43">
        <v>13</v>
      </c>
      <c r="CA25" s="43"/>
      <c r="CB25" s="43">
        <v>13</v>
      </c>
      <c r="CC25" s="43">
        <v>14</v>
      </c>
      <c r="CD25" s="43"/>
      <c r="CE25" s="43">
        <v>14</v>
      </c>
      <c r="CF25" s="43"/>
      <c r="CG25" s="43"/>
      <c r="CH25" s="43"/>
      <c r="CI25" s="117">
        <f>BY25+CB25+CE25+CH25</f>
        <v>42</v>
      </c>
    </row>
    <row r="26" spans="1:87" s="49" customFormat="1" ht="15.95" customHeight="1">
      <c r="A26" s="45"/>
      <c r="B26" s="60">
        <v>64</v>
      </c>
      <c r="C26" s="61">
        <v>10047431263</v>
      </c>
      <c r="D26" s="148" t="s">
        <v>552</v>
      </c>
      <c r="E26" s="149" t="s">
        <v>515</v>
      </c>
      <c r="F26" s="149" t="s">
        <v>134</v>
      </c>
      <c r="G26" s="409" t="s">
        <v>94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117"/>
      <c r="W26" s="45">
        <v>16</v>
      </c>
      <c r="X26" s="60">
        <v>27</v>
      </c>
      <c r="Y26" s="61">
        <v>10053903183</v>
      </c>
      <c r="Z26" s="148" t="s">
        <v>532</v>
      </c>
      <c r="AA26" s="149" t="s">
        <v>531</v>
      </c>
      <c r="AB26" s="149" t="s">
        <v>188</v>
      </c>
      <c r="AC26" s="409" t="s">
        <v>298</v>
      </c>
      <c r="AD26" s="43" t="s">
        <v>161</v>
      </c>
      <c r="AE26" s="43">
        <v>16</v>
      </c>
      <c r="AF26" s="43"/>
      <c r="AG26" s="43">
        <v>16</v>
      </c>
      <c r="AH26" s="43"/>
      <c r="AI26" s="43"/>
      <c r="AJ26" s="43"/>
      <c r="AK26" s="43"/>
      <c r="AL26" s="43"/>
      <c r="AM26" s="43"/>
      <c r="AN26" s="43"/>
      <c r="AO26" s="43"/>
      <c r="AP26" s="43"/>
      <c r="AQ26" s="117">
        <f t="shared" si="1"/>
        <v>16</v>
      </c>
      <c r="AS26" s="45">
        <v>16</v>
      </c>
      <c r="AT26" s="60">
        <v>17</v>
      </c>
      <c r="AU26" s="61">
        <v>10047349623</v>
      </c>
      <c r="AV26" s="148" t="s">
        <v>542</v>
      </c>
      <c r="AW26" s="149" t="s">
        <v>250</v>
      </c>
      <c r="AX26" s="149" t="s">
        <v>134</v>
      </c>
      <c r="AY26" s="409" t="s">
        <v>59</v>
      </c>
      <c r="AZ26" s="43" t="s">
        <v>161</v>
      </c>
      <c r="BA26" s="43">
        <v>17</v>
      </c>
      <c r="BB26" s="43"/>
      <c r="BC26" s="43">
        <v>17</v>
      </c>
      <c r="BD26" s="43">
        <v>15</v>
      </c>
      <c r="BE26" s="43"/>
      <c r="BF26" s="43">
        <v>15</v>
      </c>
      <c r="BG26" s="43"/>
      <c r="BH26" s="43"/>
      <c r="BI26" s="43"/>
      <c r="BJ26" s="43"/>
      <c r="BK26" s="43"/>
      <c r="BL26" s="43"/>
      <c r="BM26" s="117">
        <f t="shared" si="0"/>
        <v>32</v>
      </c>
      <c r="BO26" s="45">
        <v>16</v>
      </c>
      <c r="BP26" s="60">
        <v>83</v>
      </c>
      <c r="BQ26" s="61">
        <v>10047448845</v>
      </c>
      <c r="BR26" s="148" t="s">
        <v>555</v>
      </c>
      <c r="BS26" s="149" t="s">
        <v>507</v>
      </c>
      <c r="BT26" s="149" t="s">
        <v>134</v>
      </c>
      <c r="BU26" s="409" t="s">
        <v>236</v>
      </c>
      <c r="BV26" s="43" t="s">
        <v>161</v>
      </c>
      <c r="BW26" s="43">
        <v>21</v>
      </c>
      <c r="BX26" s="43"/>
      <c r="BY26" s="43">
        <v>21</v>
      </c>
      <c r="BZ26" s="43">
        <v>17</v>
      </c>
      <c r="CA26" s="646"/>
      <c r="CB26" s="43">
        <v>17</v>
      </c>
      <c r="CC26" s="43">
        <v>16</v>
      </c>
      <c r="CD26" s="646"/>
      <c r="CE26" s="43">
        <v>16</v>
      </c>
      <c r="CF26" s="43"/>
      <c r="CG26" s="43"/>
      <c r="CH26" s="43"/>
      <c r="CI26" s="117">
        <f>BY26+CB26+CE26+CH26</f>
        <v>54</v>
      </c>
    </row>
    <row r="27" spans="1:87" s="49" customFormat="1" ht="15.95" customHeight="1">
      <c r="A27" s="45"/>
      <c r="B27" s="60">
        <v>74</v>
      </c>
      <c r="C27" s="61">
        <v>10047315469</v>
      </c>
      <c r="D27" s="148" t="s">
        <v>553</v>
      </c>
      <c r="E27" s="149" t="s">
        <v>425</v>
      </c>
      <c r="F27" s="149" t="s">
        <v>134</v>
      </c>
      <c r="G27" s="409" t="s">
        <v>559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117"/>
      <c r="W27" s="45">
        <v>17</v>
      </c>
      <c r="X27" s="60">
        <v>17</v>
      </c>
      <c r="Y27" s="61">
        <v>10047349623</v>
      </c>
      <c r="Z27" s="148" t="s">
        <v>542</v>
      </c>
      <c r="AA27" s="149" t="s">
        <v>250</v>
      </c>
      <c r="AB27" s="149" t="s">
        <v>134</v>
      </c>
      <c r="AC27" s="409" t="s">
        <v>59</v>
      </c>
      <c r="AD27" s="43" t="s">
        <v>161</v>
      </c>
      <c r="AE27" s="43">
        <v>17</v>
      </c>
      <c r="AF27" s="43"/>
      <c r="AG27" s="43">
        <v>17</v>
      </c>
      <c r="AH27" s="43"/>
      <c r="AI27" s="43"/>
      <c r="AJ27" s="43"/>
      <c r="AK27" s="43"/>
      <c r="AL27" s="43"/>
      <c r="AM27" s="43"/>
      <c r="AN27" s="43"/>
      <c r="AO27" s="43"/>
      <c r="AP27" s="43"/>
      <c r="AQ27" s="117">
        <f t="shared" si="1"/>
        <v>17</v>
      </c>
      <c r="AS27" s="45">
        <v>17</v>
      </c>
      <c r="AT27" s="60">
        <v>84</v>
      </c>
      <c r="AU27" s="61">
        <v>10047310015</v>
      </c>
      <c r="AV27" s="148" t="s">
        <v>556</v>
      </c>
      <c r="AW27" s="149" t="s">
        <v>505</v>
      </c>
      <c r="AX27" s="149" t="s">
        <v>134</v>
      </c>
      <c r="AY27" s="409" t="s">
        <v>236</v>
      </c>
      <c r="AZ27" s="43" t="s">
        <v>161</v>
      </c>
      <c r="BA27" s="43">
        <v>12</v>
      </c>
      <c r="BB27" s="43"/>
      <c r="BC27" s="43">
        <v>12</v>
      </c>
      <c r="BD27" s="43">
        <v>20</v>
      </c>
      <c r="BE27" s="43" t="s">
        <v>607</v>
      </c>
      <c r="BF27" s="43">
        <v>20</v>
      </c>
      <c r="BG27" s="43"/>
      <c r="BH27" s="43"/>
      <c r="BI27" s="43"/>
      <c r="BJ27" s="43"/>
      <c r="BK27" s="43"/>
      <c r="BL27" s="43"/>
      <c r="BM27" s="117">
        <f t="shared" si="0"/>
        <v>32</v>
      </c>
      <c r="BO27" s="45"/>
      <c r="BP27" s="60">
        <v>17</v>
      </c>
      <c r="BQ27" s="61">
        <v>10047349623</v>
      </c>
      <c r="BR27" s="148" t="s">
        <v>542</v>
      </c>
      <c r="BS27" s="149" t="s">
        <v>250</v>
      </c>
      <c r="BT27" s="149" t="s">
        <v>134</v>
      </c>
      <c r="BU27" s="409" t="s">
        <v>59</v>
      </c>
      <c r="BV27" s="43" t="s">
        <v>161</v>
      </c>
      <c r="BW27" s="43">
        <v>17</v>
      </c>
      <c r="BX27" s="43"/>
      <c r="BY27" s="43">
        <v>17</v>
      </c>
      <c r="BZ27" s="43">
        <v>15</v>
      </c>
      <c r="CA27" s="646"/>
      <c r="CB27" s="43">
        <v>15</v>
      </c>
      <c r="CC27" s="43"/>
      <c r="CD27" s="646" t="s">
        <v>62</v>
      </c>
      <c r="CE27" s="43"/>
      <c r="CF27" s="43"/>
      <c r="CG27" s="43"/>
      <c r="CH27" s="43"/>
      <c r="CI27" s="117" t="s">
        <v>62</v>
      </c>
    </row>
    <row r="28" spans="1:87" s="49" customFormat="1" ht="15.95" customHeight="1">
      <c r="A28" s="45"/>
      <c r="B28" s="60">
        <v>75</v>
      </c>
      <c r="C28" s="61">
        <v>10047253027</v>
      </c>
      <c r="D28" s="148" t="s">
        <v>553</v>
      </c>
      <c r="E28" s="149" t="s">
        <v>419</v>
      </c>
      <c r="F28" s="149" t="s">
        <v>134</v>
      </c>
      <c r="G28" s="409" t="s">
        <v>559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117"/>
      <c r="W28" s="45">
        <v>17</v>
      </c>
      <c r="X28" s="60">
        <v>78</v>
      </c>
      <c r="Y28" s="61">
        <v>10047234536</v>
      </c>
      <c r="Z28" s="148" t="s">
        <v>554</v>
      </c>
      <c r="AA28" s="149" t="s">
        <v>509</v>
      </c>
      <c r="AB28" s="149" t="s">
        <v>134</v>
      </c>
      <c r="AC28" s="409" t="s">
        <v>93</v>
      </c>
      <c r="AD28" s="43" t="s">
        <v>161</v>
      </c>
      <c r="AE28" s="43">
        <v>17</v>
      </c>
      <c r="AF28" s="43"/>
      <c r="AG28" s="43">
        <v>17</v>
      </c>
      <c r="AH28" s="43"/>
      <c r="AI28" s="43"/>
      <c r="AJ28" s="43"/>
      <c r="AK28" s="43"/>
      <c r="AL28" s="43"/>
      <c r="AM28" s="43"/>
      <c r="AN28" s="43"/>
      <c r="AO28" s="43"/>
      <c r="AP28" s="43"/>
      <c r="AQ28" s="117">
        <f t="shared" si="1"/>
        <v>17</v>
      </c>
      <c r="AS28" s="45">
        <v>17</v>
      </c>
      <c r="AT28" s="60">
        <v>78</v>
      </c>
      <c r="AU28" s="61">
        <v>10047234536</v>
      </c>
      <c r="AV28" s="148" t="s">
        <v>554</v>
      </c>
      <c r="AW28" s="149" t="s">
        <v>509</v>
      </c>
      <c r="AX28" s="149" t="s">
        <v>134</v>
      </c>
      <c r="AY28" s="409" t="s">
        <v>93</v>
      </c>
      <c r="AZ28" s="43" t="s">
        <v>161</v>
      </c>
      <c r="BA28" s="43">
        <v>17</v>
      </c>
      <c r="BB28" s="43"/>
      <c r="BC28" s="43">
        <v>17</v>
      </c>
      <c r="BD28" s="43">
        <v>19</v>
      </c>
      <c r="BE28" s="43" t="s">
        <v>607</v>
      </c>
      <c r="BF28" s="43">
        <v>19</v>
      </c>
      <c r="BG28" s="43"/>
      <c r="BH28" s="43"/>
      <c r="BI28" s="43"/>
      <c r="BJ28" s="43"/>
      <c r="BK28" s="43"/>
      <c r="BL28" s="43"/>
      <c r="BM28" s="117">
        <f t="shared" si="0"/>
        <v>36</v>
      </c>
      <c r="BO28" s="45"/>
      <c r="BP28" s="60">
        <v>84</v>
      </c>
      <c r="BQ28" s="61">
        <v>10047310015</v>
      </c>
      <c r="BR28" s="148" t="s">
        <v>556</v>
      </c>
      <c r="BS28" s="149" t="s">
        <v>505</v>
      </c>
      <c r="BT28" s="149" t="s">
        <v>134</v>
      </c>
      <c r="BU28" s="409" t="s">
        <v>236</v>
      </c>
      <c r="BV28" s="43" t="s">
        <v>161</v>
      </c>
      <c r="BW28" s="43">
        <v>12</v>
      </c>
      <c r="BX28" s="43"/>
      <c r="BY28" s="43">
        <v>12</v>
      </c>
      <c r="BZ28" s="43">
        <v>20</v>
      </c>
      <c r="CA28" s="646" t="s">
        <v>607</v>
      </c>
      <c r="CB28" s="43">
        <v>20</v>
      </c>
      <c r="CC28" s="43"/>
      <c r="CD28" s="646" t="s">
        <v>62</v>
      </c>
      <c r="CE28" s="43"/>
      <c r="CF28" s="43"/>
      <c r="CG28" s="43"/>
      <c r="CH28" s="43"/>
      <c r="CI28" s="117" t="s">
        <v>62</v>
      </c>
    </row>
    <row r="29" spans="1:87" s="49" customFormat="1" ht="15.95" customHeight="1">
      <c r="A29" s="45"/>
      <c r="B29" s="60">
        <v>76</v>
      </c>
      <c r="C29" s="61">
        <v>10047373467</v>
      </c>
      <c r="D29" s="148" t="s">
        <v>471</v>
      </c>
      <c r="E29" s="149" t="s">
        <v>190</v>
      </c>
      <c r="F29" s="149" t="s">
        <v>134</v>
      </c>
      <c r="G29" s="409" t="s">
        <v>559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117"/>
      <c r="W29" s="45">
        <v>19</v>
      </c>
      <c r="X29" s="60">
        <v>37</v>
      </c>
      <c r="Y29" s="61">
        <v>10064422936</v>
      </c>
      <c r="Z29" s="148" t="s">
        <v>548</v>
      </c>
      <c r="AA29" s="149" t="s">
        <v>521</v>
      </c>
      <c r="AB29" s="149" t="s">
        <v>558</v>
      </c>
      <c r="AC29" s="409" t="s">
        <v>95</v>
      </c>
      <c r="AD29" s="43" t="s">
        <v>161</v>
      </c>
      <c r="AE29" s="43">
        <v>19</v>
      </c>
      <c r="AF29" s="43"/>
      <c r="AG29" s="43">
        <v>19</v>
      </c>
      <c r="AH29" s="43"/>
      <c r="AI29" s="43"/>
      <c r="AJ29" s="43"/>
      <c r="AK29" s="43"/>
      <c r="AL29" s="43"/>
      <c r="AM29" s="43"/>
      <c r="AN29" s="43"/>
      <c r="AO29" s="43"/>
      <c r="AP29" s="43"/>
      <c r="AQ29" s="117">
        <f t="shared" si="1"/>
        <v>19</v>
      </c>
      <c r="AS29" s="45">
        <v>19</v>
      </c>
      <c r="AT29" s="60">
        <v>83</v>
      </c>
      <c r="AU29" s="61">
        <v>10047448845</v>
      </c>
      <c r="AV29" s="148" t="s">
        <v>555</v>
      </c>
      <c r="AW29" s="149" t="s">
        <v>507</v>
      </c>
      <c r="AX29" s="149" t="s">
        <v>134</v>
      </c>
      <c r="AY29" s="409" t="s">
        <v>236</v>
      </c>
      <c r="AZ29" s="43" t="s">
        <v>161</v>
      </c>
      <c r="BA29" s="43">
        <v>21</v>
      </c>
      <c r="BB29" s="43"/>
      <c r="BC29" s="43">
        <v>21</v>
      </c>
      <c r="BD29" s="43">
        <v>17</v>
      </c>
      <c r="BE29" s="43"/>
      <c r="BF29" s="43">
        <v>17</v>
      </c>
      <c r="BG29" s="43"/>
      <c r="BH29" s="43"/>
      <c r="BI29" s="43"/>
      <c r="BJ29" s="43"/>
      <c r="BK29" s="43"/>
      <c r="BL29" s="43"/>
      <c r="BM29" s="117">
        <f t="shared" si="0"/>
        <v>38</v>
      </c>
      <c r="BO29" s="45"/>
      <c r="BP29" s="60">
        <v>78</v>
      </c>
      <c r="BQ29" s="61">
        <v>10047234536</v>
      </c>
      <c r="BR29" s="148" t="s">
        <v>554</v>
      </c>
      <c r="BS29" s="149" t="s">
        <v>509</v>
      </c>
      <c r="BT29" s="149" t="s">
        <v>134</v>
      </c>
      <c r="BU29" s="409" t="s">
        <v>93</v>
      </c>
      <c r="BV29" s="43" t="s">
        <v>161</v>
      </c>
      <c r="BW29" s="43">
        <v>17</v>
      </c>
      <c r="BX29" s="43"/>
      <c r="BY29" s="43">
        <v>17</v>
      </c>
      <c r="BZ29" s="43">
        <v>19</v>
      </c>
      <c r="CA29" s="646" t="s">
        <v>607</v>
      </c>
      <c r="CB29" s="43">
        <v>19</v>
      </c>
      <c r="CC29" s="43"/>
      <c r="CD29" s="646" t="s">
        <v>62</v>
      </c>
      <c r="CE29" s="43"/>
      <c r="CF29" s="43"/>
      <c r="CG29" s="43"/>
      <c r="CH29" s="43"/>
      <c r="CI29" s="117" t="s">
        <v>62</v>
      </c>
    </row>
    <row r="30" spans="1:87" s="49" customFormat="1" ht="15.95" customHeight="1">
      <c r="A30" s="45"/>
      <c r="B30" s="60">
        <v>78</v>
      </c>
      <c r="C30" s="61">
        <v>10047234536</v>
      </c>
      <c r="D30" s="148" t="s">
        <v>554</v>
      </c>
      <c r="E30" s="149" t="s">
        <v>509</v>
      </c>
      <c r="F30" s="149" t="s">
        <v>134</v>
      </c>
      <c r="G30" s="409" t="s">
        <v>93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117"/>
      <c r="W30" s="45">
        <v>20</v>
      </c>
      <c r="X30" s="60">
        <v>36</v>
      </c>
      <c r="Y30" s="61">
        <v>10046081650</v>
      </c>
      <c r="Z30" s="148" t="s">
        <v>547</v>
      </c>
      <c r="AA30" s="149" t="s">
        <v>255</v>
      </c>
      <c r="AB30" s="149" t="s">
        <v>558</v>
      </c>
      <c r="AC30" s="409" t="s">
        <v>95</v>
      </c>
      <c r="AD30" s="43" t="s">
        <v>161</v>
      </c>
      <c r="AE30" s="43">
        <v>20</v>
      </c>
      <c r="AF30" s="43"/>
      <c r="AG30" s="43">
        <v>20</v>
      </c>
      <c r="AH30" s="43"/>
      <c r="AI30" s="43"/>
      <c r="AJ30" s="43"/>
      <c r="AK30" s="43"/>
      <c r="AL30" s="43"/>
      <c r="AM30" s="43"/>
      <c r="AN30" s="43"/>
      <c r="AO30" s="43"/>
      <c r="AP30" s="43"/>
      <c r="AQ30" s="117">
        <f t="shared" si="1"/>
        <v>20</v>
      </c>
      <c r="AS30" s="45">
        <v>20</v>
      </c>
      <c r="AT30" s="60">
        <v>36</v>
      </c>
      <c r="AU30" s="61">
        <v>10046081650</v>
      </c>
      <c r="AV30" s="148" t="s">
        <v>547</v>
      </c>
      <c r="AW30" s="149" t="s">
        <v>255</v>
      </c>
      <c r="AX30" s="149" t="s">
        <v>558</v>
      </c>
      <c r="AY30" s="409" t="s">
        <v>95</v>
      </c>
      <c r="AZ30" s="43" t="s">
        <v>161</v>
      </c>
      <c r="BA30" s="43">
        <v>20</v>
      </c>
      <c r="BB30" s="43"/>
      <c r="BC30" s="43">
        <v>20</v>
      </c>
      <c r="BD30" s="43">
        <v>18</v>
      </c>
      <c r="BE30" s="43" t="s">
        <v>607</v>
      </c>
      <c r="BF30" s="43">
        <v>18</v>
      </c>
      <c r="BG30" s="43"/>
      <c r="BH30" s="43"/>
      <c r="BI30" s="43"/>
      <c r="BJ30" s="43"/>
      <c r="BK30" s="43"/>
      <c r="BL30" s="43"/>
      <c r="BM30" s="117">
        <f t="shared" si="0"/>
        <v>38</v>
      </c>
      <c r="BO30" s="45"/>
      <c r="BP30" s="60">
        <v>36</v>
      </c>
      <c r="BQ30" s="61">
        <v>10046081650</v>
      </c>
      <c r="BR30" s="148" t="s">
        <v>547</v>
      </c>
      <c r="BS30" s="149" t="s">
        <v>255</v>
      </c>
      <c r="BT30" s="149" t="s">
        <v>558</v>
      </c>
      <c r="BU30" s="409" t="s">
        <v>95</v>
      </c>
      <c r="BV30" s="43" t="s">
        <v>161</v>
      </c>
      <c r="BW30" s="43">
        <v>20</v>
      </c>
      <c r="BX30" s="43"/>
      <c r="BY30" s="43">
        <v>20</v>
      </c>
      <c r="BZ30" s="43">
        <v>18</v>
      </c>
      <c r="CA30" s="646" t="s">
        <v>607</v>
      </c>
      <c r="CB30" s="43">
        <v>18</v>
      </c>
      <c r="CC30" s="43"/>
      <c r="CD30" s="646" t="s">
        <v>62</v>
      </c>
      <c r="CE30" s="43"/>
      <c r="CF30" s="43"/>
      <c r="CG30" s="43"/>
      <c r="CH30" s="43"/>
      <c r="CI30" s="117" t="s">
        <v>62</v>
      </c>
    </row>
    <row r="31" spans="1:87" s="49" customFormat="1" ht="15.95" customHeight="1">
      <c r="A31" s="45"/>
      <c r="B31" s="60">
        <v>83</v>
      </c>
      <c r="C31" s="61">
        <v>10047448845</v>
      </c>
      <c r="D31" s="148" t="s">
        <v>555</v>
      </c>
      <c r="E31" s="149" t="s">
        <v>507</v>
      </c>
      <c r="F31" s="149" t="s">
        <v>134</v>
      </c>
      <c r="G31" s="409" t="s">
        <v>236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17"/>
      <c r="W31" s="45">
        <v>21</v>
      </c>
      <c r="X31" s="60">
        <v>83</v>
      </c>
      <c r="Y31" s="61">
        <v>10047448845</v>
      </c>
      <c r="Z31" s="148" t="s">
        <v>555</v>
      </c>
      <c r="AA31" s="149" t="s">
        <v>507</v>
      </c>
      <c r="AB31" s="149" t="s">
        <v>134</v>
      </c>
      <c r="AC31" s="409" t="s">
        <v>236</v>
      </c>
      <c r="AD31" s="43" t="s">
        <v>161</v>
      </c>
      <c r="AE31" s="43">
        <v>21</v>
      </c>
      <c r="AF31" s="43"/>
      <c r="AG31" s="43">
        <v>21</v>
      </c>
      <c r="AH31" s="43"/>
      <c r="AI31" s="43"/>
      <c r="AJ31" s="43"/>
      <c r="AK31" s="43"/>
      <c r="AL31" s="43"/>
      <c r="AM31" s="43"/>
      <c r="AN31" s="43"/>
      <c r="AO31" s="43"/>
      <c r="AP31" s="43"/>
      <c r="AQ31" s="117">
        <f t="shared" si="1"/>
        <v>21</v>
      </c>
      <c r="AS31" s="45">
        <v>21</v>
      </c>
      <c r="AT31" s="60">
        <v>37</v>
      </c>
      <c r="AU31" s="61">
        <v>10064422936</v>
      </c>
      <c r="AV31" s="148" t="s">
        <v>548</v>
      </c>
      <c r="AW31" s="149" t="s">
        <v>521</v>
      </c>
      <c r="AX31" s="149" t="s">
        <v>558</v>
      </c>
      <c r="AY31" s="409" t="s">
        <v>95</v>
      </c>
      <c r="AZ31" s="43" t="s">
        <v>161</v>
      </c>
      <c r="BA31" s="43">
        <v>19</v>
      </c>
      <c r="BB31" s="43"/>
      <c r="BC31" s="43">
        <v>19</v>
      </c>
      <c r="BD31" s="43">
        <v>21</v>
      </c>
      <c r="BE31" s="43" t="s">
        <v>607</v>
      </c>
      <c r="BF31" s="43">
        <v>21</v>
      </c>
      <c r="BG31" s="43"/>
      <c r="BH31" s="43"/>
      <c r="BI31" s="43"/>
      <c r="BJ31" s="43"/>
      <c r="BK31" s="43"/>
      <c r="BL31" s="43"/>
      <c r="BM31" s="117">
        <f t="shared" si="0"/>
        <v>40</v>
      </c>
      <c r="BO31" s="45"/>
      <c r="BP31" s="60">
        <v>37</v>
      </c>
      <c r="BQ31" s="61">
        <v>10064422936</v>
      </c>
      <c r="BR31" s="148" t="s">
        <v>548</v>
      </c>
      <c r="BS31" s="149" t="s">
        <v>521</v>
      </c>
      <c r="BT31" s="149" t="s">
        <v>558</v>
      </c>
      <c r="BU31" s="409" t="s">
        <v>95</v>
      </c>
      <c r="BV31" s="43" t="s">
        <v>161</v>
      </c>
      <c r="BW31" s="43">
        <v>19</v>
      </c>
      <c r="BX31" s="43"/>
      <c r="BY31" s="43">
        <v>19</v>
      </c>
      <c r="BZ31" s="43">
        <v>21</v>
      </c>
      <c r="CA31" s="646" t="s">
        <v>607</v>
      </c>
      <c r="CB31" s="43">
        <v>21</v>
      </c>
      <c r="CC31" s="43"/>
      <c r="CD31" s="646" t="s">
        <v>62</v>
      </c>
      <c r="CE31" s="43"/>
      <c r="CF31" s="43"/>
      <c r="CG31" s="43"/>
      <c r="CH31" s="43"/>
      <c r="CI31" s="117" t="s">
        <v>62</v>
      </c>
    </row>
    <row r="32" spans="1:87" s="49" customFormat="1" ht="15.95" customHeight="1">
      <c r="A32" s="45"/>
      <c r="B32" s="60">
        <v>84</v>
      </c>
      <c r="C32" s="61">
        <v>10047310015</v>
      </c>
      <c r="D32" s="148" t="s">
        <v>556</v>
      </c>
      <c r="E32" s="149" t="s">
        <v>505</v>
      </c>
      <c r="F32" s="149" t="s">
        <v>134</v>
      </c>
      <c r="G32" s="409" t="s">
        <v>236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117"/>
      <c r="W32" s="45">
        <v>22</v>
      </c>
      <c r="X32" s="60">
        <v>76</v>
      </c>
      <c r="Y32" s="61">
        <v>10047373467</v>
      </c>
      <c r="Z32" s="148" t="s">
        <v>471</v>
      </c>
      <c r="AA32" s="149" t="s">
        <v>190</v>
      </c>
      <c r="AB32" s="149" t="s">
        <v>134</v>
      </c>
      <c r="AC32" s="409" t="s">
        <v>559</v>
      </c>
      <c r="AD32" s="43" t="s">
        <v>161</v>
      </c>
      <c r="AE32" s="43">
        <v>22</v>
      </c>
      <c r="AF32" s="43"/>
      <c r="AG32" s="43">
        <v>22</v>
      </c>
      <c r="AH32" s="43"/>
      <c r="AI32" s="43"/>
      <c r="AJ32" s="43"/>
      <c r="AK32" s="43"/>
      <c r="AL32" s="43"/>
      <c r="AM32" s="43"/>
      <c r="AN32" s="43"/>
      <c r="AO32" s="43"/>
      <c r="AP32" s="43"/>
      <c r="AQ32" s="117">
        <f t="shared" si="1"/>
        <v>22</v>
      </c>
      <c r="AS32" s="45">
        <v>22</v>
      </c>
      <c r="AT32" s="60">
        <v>76</v>
      </c>
      <c r="AU32" s="61">
        <v>10047373467</v>
      </c>
      <c r="AV32" s="148" t="s">
        <v>471</v>
      </c>
      <c r="AW32" s="149" t="s">
        <v>190</v>
      </c>
      <c r="AX32" s="149" t="s">
        <v>134</v>
      </c>
      <c r="AY32" s="409" t="s">
        <v>559</v>
      </c>
      <c r="AZ32" s="43" t="s">
        <v>161</v>
      </c>
      <c r="BA32" s="43">
        <v>22</v>
      </c>
      <c r="BB32" s="43"/>
      <c r="BC32" s="43">
        <v>22</v>
      </c>
      <c r="BD32" s="43">
        <v>22</v>
      </c>
      <c r="BE32" s="43" t="s">
        <v>607</v>
      </c>
      <c r="BF32" s="43">
        <v>22</v>
      </c>
      <c r="BG32" s="43"/>
      <c r="BH32" s="43"/>
      <c r="BI32" s="43"/>
      <c r="BJ32" s="43"/>
      <c r="BK32" s="43"/>
      <c r="BL32" s="43"/>
      <c r="BM32" s="117">
        <f t="shared" si="0"/>
        <v>44</v>
      </c>
      <c r="BO32" s="45"/>
      <c r="BP32" s="60">
        <v>76</v>
      </c>
      <c r="BQ32" s="61">
        <v>10047373467</v>
      </c>
      <c r="BR32" s="148" t="s">
        <v>471</v>
      </c>
      <c r="BS32" s="149" t="s">
        <v>190</v>
      </c>
      <c r="BT32" s="149" t="s">
        <v>134</v>
      </c>
      <c r="BU32" s="409" t="s">
        <v>559</v>
      </c>
      <c r="BV32" s="43" t="s">
        <v>161</v>
      </c>
      <c r="BW32" s="43">
        <v>22</v>
      </c>
      <c r="BX32" s="43"/>
      <c r="BY32" s="43">
        <v>22</v>
      </c>
      <c r="BZ32" s="43">
        <v>22</v>
      </c>
      <c r="CA32" s="646" t="s">
        <v>607</v>
      </c>
      <c r="CB32" s="43">
        <v>22</v>
      </c>
      <c r="CC32" s="43"/>
      <c r="CD32" s="646" t="s">
        <v>62</v>
      </c>
      <c r="CE32" s="43"/>
      <c r="CF32" s="43"/>
      <c r="CG32" s="43"/>
      <c r="CH32" s="43"/>
      <c r="CI32" s="117" t="s">
        <v>62</v>
      </c>
    </row>
    <row r="33" spans="1:87" s="49" customFormat="1" ht="15.95" customHeight="1">
      <c r="A33" s="45"/>
      <c r="B33" s="60">
        <v>91</v>
      </c>
      <c r="C33" s="61">
        <v>10047280410</v>
      </c>
      <c r="D33" s="148" t="s">
        <v>557</v>
      </c>
      <c r="E33" s="149" t="s">
        <v>504</v>
      </c>
      <c r="F33" s="149" t="s">
        <v>134</v>
      </c>
      <c r="G33" s="409" t="s">
        <v>500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117"/>
      <c r="W33" s="45">
        <v>23</v>
      </c>
      <c r="X33" s="60">
        <v>38</v>
      </c>
      <c r="Y33" s="61">
        <v>10046081953</v>
      </c>
      <c r="Z33" s="148" t="s">
        <v>549</v>
      </c>
      <c r="AA33" s="149" t="s">
        <v>519</v>
      </c>
      <c r="AB33" s="149" t="s">
        <v>558</v>
      </c>
      <c r="AC33" s="409" t="s">
        <v>95</v>
      </c>
      <c r="AD33" s="43" t="s">
        <v>161</v>
      </c>
      <c r="AE33" s="43">
        <v>23</v>
      </c>
      <c r="AF33" s="43"/>
      <c r="AG33" s="43">
        <v>23</v>
      </c>
      <c r="AH33" s="43"/>
      <c r="AI33" s="43"/>
      <c r="AJ33" s="43"/>
      <c r="AK33" s="43"/>
      <c r="AL33" s="43"/>
      <c r="AM33" s="43"/>
      <c r="AN33" s="43"/>
      <c r="AO33" s="43"/>
      <c r="AP33" s="43"/>
      <c r="AQ33" s="117">
        <f t="shared" si="1"/>
        <v>23</v>
      </c>
      <c r="AS33" s="45">
        <v>23</v>
      </c>
      <c r="AT33" s="60">
        <v>38</v>
      </c>
      <c r="AU33" s="61">
        <v>10046081953</v>
      </c>
      <c r="AV33" s="148" t="s">
        <v>549</v>
      </c>
      <c r="AW33" s="149" t="s">
        <v>519</v>
      </c>
      <c r="AX33" s="149" t="s">
        <v>558</v>
      </c>
      <c r="AY33" s="409" t="s">
        <v>95</v>
      </c>
      <c r="AZ33" s="43" t="s">
        <v>161</v>
      </c>
      <c r="BA33" s="43">
        <v>23</v>
      </c>
      <c r="BB33" s="43"/>
      <c r="BC33" s="43">
        <v>23</v>
      </c>
      <c r="BD33" s="43">
        <v>23</v>
      </c>
      <c r="BE33" s="43" t="s">
        <v>607</v>
      </c>
      <c r="BF33" s="43">
        <v>23</v>
      </c>
      <c r="BG33" s="43"/>
      <c r="BH33" s="43"/>
      <c r="BI33" s="43"/>
      <c r="BJ33" s="43"/>
      <c r="BK33" s="43"/>
      <c r="BL33" s="43"/>
      <c r="BM33" s="117">
        <f t="shared" si="0"/>
        <v>46</v>
      </c>
      <c r="BO33" s="45"/>
      <c r="BP33" s="60">
        <v>38</v>
      </c>
      <c r="BQ33" s="61">
        <v>10046081953</v>
      </c>
      <c r="BR33" s="148" t="s">
        <v>549</v>
      </c>
      <c r="BS33" s="149" t="s">
        <v>519</v>
      </c>
      <c r="BT33" s="149" t="s">
        <v>558</v>
      </c>
      <c r="BU33" s="409" t="s">
        <v>95</v>
      </c>
      <c r="BV33" s="43" t="s">
        <v>161</v>
      </c>
      <c r="BW33" s="43">
        <v>23</v>
      </c>
      <c r="BX33" s="43"/>
      <c r="BY33" s="43">
        <v>23</v>
      </c>
      <c r="BZ33" s="43">
        <v>23</v>
      </c>
      <c r="CA33" s="646" t="s">
        <v>607</v>
      </c>
      <c r="CB33" s="43">
        <v>23</v>
      </c>
      <c r="CC33" s="43"/>
      <c r="CD33" s="646" t="s">
        <v>62</v>
      </c>
      <c r="CE33" s="43"/>
      <c r="CF33" s="43"/>
      <c r="CG33" s="43"/>
      <c r="CH33" s="43"/>
      <c r="CI33" s="117" t="s">
        <v>62</v>
      </c>
    </row>
    <row r="34" spans="1:87" s="49" customFormat="1" ht="15.95" customHeight="1">
      <c r="A34" s="45"/>
      <c r="B34" s="60">
        <v>92</v>
      </c>
      <c r="C34" s="61">
        <v>10047280309</v>
      </c>
      <c r="D34" s="148" t="s">
        <v>557</v>
      </c>
      <c r="E34" s="149" t="s">
        <v>502</v>
      </c>
      <c r="F34" s="149" t="s">
        <v>134</v>
      </c>
      <c r="G34" s="409" t="s">
        <v>500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117"/>
      <c r="W34" s="45"/>
      <c r="X34" s="60">
        <v>16</v>
      </c>
      <c r="Y34" s="61">
        <v>10047399941</v>
      </c>
      <c r="Z34" s="148" t="s">
        <v>544</v>
      </c>
      <c r="AA34" s="149" t="s">
        <v>521</v>
      </c>
      <c r="AB34" s="149" t="s">
        <v>134</v>
      </c>
      <c r="AC34" s="409" t="s">
        <v>59</v>
      </c>
      <c r="AD34" s="43" t="s">
        <v>161</v>
      </c>
      <c r="AE34" s="43"/>
      <c r="AF34" s="43" t="s">
        <v>61</v>
      </c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117"/>
      <c r="AS34" s="45"/>
      <c r="AT34" s="60">
        <v>16</v>
      </c>
      <c r="AU34" s="61">
        <v>10047399941</v>
      </c>
      <c r="AV34" s="148" t="s">
        <v>544</v>
      </c>
      <c r="AW34" s="149" t="s">
        <v>521</v>
      </c>
      <c r="AX34" s="149" t="s">
        <v>134</v>
      </c>
      <c r="AY34" s="409" t="s">
        <v>59</v>
      </c>
      <c r="AZ34" s="43" t="s">
        <v>161</v>
      </c>
      <c r="BA34" s="43"/>
      <c r="BB34" s="43" t="s">
        <v>61</v>
      </c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117"/>
      <c r="BO34" s="45"/>
      <c r="BP34" s="60">
        <v>16</v>
      </c>
      <c r="BQ34" s="61">
        <v>10047399941</v>
      </c>
      <c r="BR34" s="148" t="s">
        <v>544</v>
      </c>
      <c r="BS34" s="149" t="s">
        <v>521</v>
      </c>
      <c r="BT34" s="149" t="s">
        <v>134</v>
      </c>
      <c r="BU34" s="409" t="s">
        <v>59</v>
      </c>
      <c r="BV34" s="43" t="s">
        <v>161</v>
      </c>
      <c r="BW34" s="43"/>
      <c r="BX34" s="43" t="s">
        <v>61</v>
      </c>
      <c r="BY34" s="43"/>
      <c r="BZ34" s="43"/>
      <c r="CA34" s="646"/>
      <c r="CB34" s="43"/>
      <c r="CC34" s="43"/>
      <c r="CD34" s="43"/>
      <c r="CE34" s="43"/>
      <c r="CF34" s="43"/>
      <c r="CG34" s="43"/>
      <c r="CH34" s="43"/>
      <c r="CI34" s="117" t="s">
        <v>62</v>
      </c>
    </row>
    <row r="35" spans="1:87" s="49" customFormat="1" ht="18" customHeight="1">
      <c r="A35" s="40"/>
      <c r="B35" s="42" t="s">
        <v>41</v>
      </c>
      <c r="C35" s="40"/>
      <c r="D35" s="39">
        <v>24</v>
      </c>
      <c r="E35" s="41"/>
      <c r="F35" s="40"/>
      <c r="G35" s="62"/>
      <c r="H35" s="72"/>
      <c r="I35" s="72"/>
      <c r="J35" s="72"/>
      <c r="K35" s="72"/>
      <c r="L35" s="72"/>
      <c r="M35" s="72"/>
      <c r="N35" s="72"/>
      <c r="O35" s="72"/>
      <c r="P35" s="72"/>
      <c r="Q35" s="48"/>
      <c r="R35" s="48"/>
      <c r="S35" s="48"/>
      <c r="T35" s="48"/>
      <c r="U35" s="47"/>
      <c r="V35" s="35"/>
      <c r="W35" s="40"/>
      <c r="X35" s="42" t="s">
        <v>41</v>
      </c>
      <c r="Y35" s="40"/>
      <c r="Z35" s="39">
        <v>24</v>
      </c>
      <c r="AA35" s="41"/>
      <c r="AB35" s="40"/>
      <c r="AC35" s="62"/>
      <c r="AD35" s="72"/>
      <c r="AE35" s="565">
        <v>0.88750000000000007</v>
      </c>
      <c r="AF35" s="486"/>
      <c r="AG35" s="486"/>
      <c r="AH35" s="72"/>
      <c r="AI35" s="72"/>
      <c r="AJ35" s="72"/>
      <c r="AK35" s="72"/>
      <c r="AL35" s="72"/>
      <c r="AM35" s="48"/>
      <c r="AN35" s="48"/>
      <c r="AO35" s="48"/>
      <c r="AP35" s="48"/>
      <c r="AQ35" s="47"/>
      <c r="AR35" s="35"/>
      <c r="AS35" s="40"/>
      <c r="AT35" s="42" t="s">
        <v>41</v>
      </c>
      <c r="AU35" s="40"/>
      <c r="AV35" s="39">
        <v>24</v>
      </c>
      <c r="AW35" s="41"/>
      <c r="AX35" s="40"/>
      <c r="AY35" s="62"/>
      <c r="AZ35" s="72"/>
      <c r="BA35" s="566">
        <v>0.88750000000000007</v>
      </c>
      <c r="BB35" s="567"/>
      <c r="BC35" s="567"/>
      <c r="BD35" s="567"/>
      <c r="BE35" s="567"/>
      <c r="BF35" s="567"/>
      <c r="BG35" s="72"/>
      <c r="BH35" s="72"/>
      <c r="BI35" s="48"/>
      <c r="BJ35" s="48"/>
      <c r="BK35" s="48"/>
      <c r="BL35" s="48"/>
      <c r="BM35" s="47"/>
      <c r="BN35" s="35"/>
      <c r="BO35" s="40"/>
      <c r="BP35" s="42" t="s">
        <v>41</v>
      </c>
      <c r="BQ35" s="40"/>
      <c r="BR35" s="39">
        <v>24</v>
      </c>
      <c r="BS35" s="41"/>
      <c r="BT35" s="40"/>
      <c r="BU35" s="62"/>
      <c r="BV35" s="445"/>
      <c r="BW35" s="566">
        <v>0.88750000000000007</v>
      </c>
      <c r="BX35" s="567"/>
      <c r="BY35" s="567"/>
      <c r="BZ35" s="567"/>
      <c r="CA35" s="567"/>
      <c r="CB35" s="567"/>
      <c r="CC35" s="566">
        <v>0.65972222222222221</v>
      </c>
      <c r="CD35" s="567"/>
      <c r="CE35" s="567"/>
      <c r="CF35" s="48"/>
      <c r="CG35" s="48"/>
      <c r="CH35" s="48"/>
      <c r="CI35" s="47"/>
    </row>
    <row r="48" spans="1:87" ht="42" customHeight="1">
      <c r="A48" s="487" t="s">
        <v>49</v>
      </c>
      <c r="B48" s="487"/>
      <c r="C48" s="487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W48" s="487" t="s">
        <v>49</v>
      </c>
      <c r="X48" s="487"/>
      <c r="Y48" s="487"/>
      <c r="Z48" s="487"/>
      <c r="AA48" s="487"/>
      <c r="AB48" s="487"/>
      <c r="AC48" s="487"/>
      <c r="AD48" s="487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487"/>
      <c r="AP48" s="487"/>
      <c r="AQ48" s="487"/>
      <c r="AS48" s="487" t="s">
        <v>49</v>
      </c>
      <c r="AT48" s="487"/>
      <c r="AU48" s="487"/>
      <c r="AV48" s="487"/>
      <c r="AW48" s="487"/>
      <c r="AX48" s="487"/>
      <c r="AY48" s="487"/>
      <c r="AZ48" s="487"/>
      <c r="BA48" s="487"/>
      <c r="BB48" s="487"/>
      <c r="BC48" s="487"/>
      <c r="BD48" s="487"/>
      <c r="BE48" s="487"/>
      <c r="BF48" s="487"/>
      <c r="BG48" s="487"/>
      <c r="BH48" s="487"/>
      <c r="BI48" s="487"/>
      <c r="BJ48" s="487"/>
      <c r="BK48" s="487"/>
      <c r="BL48" s="487"/>
      <c r="BM48" s="487"/>
      <c r="BO48" s="487" t="s">
        <v>49</v>
      </c>
      <c r="BP48" s="487"/>
      <c r="BQ48" s="487"/>
      <c r="BR48" s="487"/>
      <c r="BS48" s="487"/>
      <c r="BT48" s="487"/>
      <c r="BU48" s="487"/>
      <c r="BV48" s="487"/>
      <c r="BW48" s="487"/>
      <c r="BX48" s="487"/>
      <c r="BY48" s="487"/>
      <c r="BZ48" s="487"/>
      <c r="CA48" s="487"/>
      <c r="CB48" s="487"/>
      <c r="CC48" s="487"/>
      <c r="CD48" s="487"/>
      <c r="CE48" s="487"/>
      <c r="CF48" s="487"/>
      <c r="CG48" s="487"/>
      <c r="CH48" s="487"/>
      <c r="CI48" s="487"/>
    </row>
    <row r="49" spans="1:87" s="49" customFormat="1" ht="26.25" customHeight="1">
      <c r="A49" s="58"/>
      <c r="B49" s="563" t="str">
        <f>CTR!B3</f>
        <v>Memorial Otmar Malecek 2017   -   International track cycling race UCI Class I.</v>
      </c>
      <c r="C49" s="563"/>
      <c r="D49" s="563"/>
      <c r="E49" s="563"/>
      <c r="F49" s="563"/>
      <c r="G49" s="563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271"/>
      <c r="U49" s="57" t="str">
        <f>CONCATENATE("Com.no.: 36/",((CTR!$B$1)))</f>
        <v>Com.no.: 36/46</v>
      </c>
      <c r="W49" s="58"/>
      <c r="X49" s="563" t="str">
        <f>CTR!B3</f>
        <v>Memorial Otmar Malecek 2017   -   International track cycling race UCI Class I.</v>
      </c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  <c r="AK49" s="563"/>
      <c r="AL49" s="563"/>
      <c r="AM49" s="563"/>
      <c r="AN49" s="563"/>
      <c r="AO49" s="563"/>
      <c r="AP49" s="271"/>
      <c r="AQ49" s="57" t="str">
        <f>CONCATENATE("Com.no.: 39/",((CTR!$B$1)))</f>
        <v>Com.no.: 39/46</v>
      </c>
      <c r="AS49" s="58"/>
      <c r="AT49" s="563" t="str">
        <f>CTR!B3</f>
        <v>Memorial Otmar Malecek 2017   -   International track cycling race UCI Class I.</v>
      </c>
      <c r="AU49" s="563"/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3"/>
      <c r="BG49" s="563"/>
      <c r="BH49" s="563"/>
      <c r="BI49" s="563"/>
      <c r="BJ49" s="563"/>
      <c r="BK49" s="563"/>
      <c r="BL49" s="271"/>
      <c r="BM49" s="57" t="str">
        <f>CONCATENATE("Com.no.: 42/",((CTR!$B$1)))</f>
        <v>Com.no.: 42/46</v>
      </c>
      <c r="BO49" s="58"/>
      <c r="BP49" s="563" t="str">
        <f>CTR!B3</f>
        <v>Memorial Otmar Malecek 2017   -   International track cycling race UCI Class I.</v>
      </c>
      <c r="BQ49" s="563"/>
      <c r="BR49" s="563"/>
      <c r="BS49" s="563"/>
      <c r="BT49" s="563"/>
      <c r="BU49" s="563"/>
      <c r="BV49" s="563"/>
      <c r="BW49" s="563"/>
      <c r="BX49" s="563"/>
      <c r="BY49" s="563"/>
      <c r="BZ49" s="563"/>
      <c r="CA49" s="563"/>
      <c r="CB49" s="563"/>
      <c r="CC49" s="563"/>
      <c r="CD49" s="563"/>
      <c r="CE49" s="563"/>
      <c r="CF49" s="563"/>
      <c r="CG49" s="563"/>
      <c r="CH49" s="447"/>
      <c r="CI49" s="57" t="str">
        <f>CONCATENATE("Com.no.: 45/",((CTR!$B$1)))</f>
        <v>Com.no.: 45/46</v>
      </c>
    </row>
    <row r="50" spans="1:87" ht="19.5" customHeight="1">
      <c r="A50" s="56" t="str">
        <f>CTR!B2</f>
        <v>Datum / Date: 24.-25. 08. 2017</v>
      </c>
      <c r="U50" s="55" t="s">
        <v>50</v>
      </c>
      <c r="W50" s="56" t="str">
        <f>CTR!B2</f>
        <v>Datum / Date: 24.-25. 08. 2017</v>
      </c>
      <c r="AQ50" s="55" t="s">
        <v>50</v>
      </c>
      <c r="AS50" s="56" t="str">
        <f>CTR!B2</f>
        <v>Datum / Date: 24.-25. 08. 2017</v>
      </c>
      <c r="BM50" s="55" t="s">
        <v>50</v>
      </c>
      <c r="BO50" s="56" t="str">
        <f>CTR!B2</f>
        <v>Datum / Date: 24.-25. 08. 2017</v>
      </c>
      <c r="CI50" s="55" t="s">
        <v>50</v>
      </c>
    </row>
    <row r="51" spans="1:87" ht="21">
      <c r="A51" s="489" t="s">
        <v>53</v>
      </c>
      <c r="B51" s="489"/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W51" s="489" t="s">
        <v>47</v>
      </c>
      <c r="X51" s="489"/>
      <c r="Y51" s="489"/>
      <c r="Z51" s="489"/>
      <c r="AA51" s="489"/>
      <c r="AB51" s="489"/>
      <c r="AC51" s="489"/>
      <c r="AD51" s="489"/>
      <c r="AE51" s="489"/>
      <c r="AF51" s="489"/>
      <c r="AG51" s="489"/>
      <c r="AH51" s="489"/>
      <c r="AI51" s="489"/>
      <c r="AJ51" s="489"/>
      <c r="AK51" s="489"/>
      <c r="AL51" s="489"/>
      <c r="AM51" s="489"/>
      <c r="AN51" s="489"/>
      <c r="AO51" s="489"/>
      <c r="AP51" s="489"/>
      <c r="AQ51" s="489"/>
      <c r="AS51" s="489" t="s">
        <v>47</v>
      </c>
      <c r="AT51" s="489"/>
      <c r="AU51" s="489"/>
      <c r="AV51" s="489"/>
      <c r="AW51" s="489"/>
      <c r="AX51" s="489"/>
      <c r="AY51" s="489"/>
      <c r="AZ51" s="489"/>
      <c r="BA51" s="489"/>
      <c r="BB51" s="489"/>
      <c r="BC51" s="489"/>
      <c r="BD51" s="489"/>
      <c r="BE51" s="489"/>
      <c r="BF51" s="489"/>
      <c r="BG51" s="489"/>
      <c r="BH51" s="489"/>
      <c r="BI51" s="489"/>
      <c r="BJ51" s="489"/>
      <c r="BK51" s="489"/>
      <c r="BL51" s="489"/>
      <c r="BM51" s="489"/>
      <c r="BO51" s="489" t="s">
        <v>47</v>
      </c>
      <c r="BP51" s="489"/>
      <c r="BQ51" s="489"/>
      <c r="BR51" s="489"/>
      <c r="BS51" s="489"/>
      <c r="BT51" s="489"/>
      <c r="BU51" s="489"/>
      <c r="BV51" s="489"/>
      <c r="BW51" s="489"/>
      <c r="BX51" s="489"/>
      <c r="BY51" s="489"/>
      <c r="BZ51" s="489"/>
      <c r="CA51" s="489"/>
      <c r="CB51" s="489"/>
      <c r="CC51" s="489"/>
      <c r="CD51" s="489"/>
      <c r="CE51" s="489"/>
      <c r="CF51" s="489"/>
      <c r="CG51" s="489"/>
      <c r="CH51" s="489"/>
      <c r="CI51" s="489"/>
    </row>
    <row r="52" spans="1:87" ht="5.25" customHeight="1"/>
    <row r="53" spans="1:87" ht="16.5" customHeight="1">
      <c r="A53" s="53" t="s">
        <v>46</v>
      </c>
      <c r="B53" s="53" t="s">
        <v>45</v>
      </c>
      <c r="C53" s="53" t="s">
        <v>127</v>
      </c>
      <c r="D53" s="53" t="s">
        <v>135</v>
      </c>
      <c r="E53" s="53" t="s">
        <v>137</v>
      </c>
      <c r="F53" s="53" t="s">
        <v>133</v>
      </c>
      <c r="G53" s="53" t="s">
        <v>44</v>
      </c>
      <c r="H53" s="53"/>
      <c r="I53" s="560" t="s">
        <v>217</v>
      </c>
      <c r="J53" s="560"/>
      <c r="K53" s="560"/>
      <c r="L53" s="561" t="s">
        <v>100</v>
      </c>
      <c r="M53" s="561"/>
      <c r="N53" s="561"/>
      <c r="O53" s="560" t="s">
        <v>218</v>
      </c>
      <c r="P53" s="560"/>
      <c r="Q53" s="560"/>
      <c r="R53" s="562"/>
      <c r="S53" s="562"/>
      <c r="T53" s="562"/>
      <c r="U53" s="306" t="s">
        <v>142</v>
      </c>
      <c r="W53" s="53" t="s">
        <v>46</v>
      </c>
      <c r="X53" s="53" t="s">
        <v>45</v>
      </c>
      <c r="Y53" s="53" t="s">
        <v>127</v>
      </c>
      <c r="Z53" s="53" t="s">
        <v>135</v>
      </c>
      <c r="AA53" s="53" t="s">
        <v>137</v>
      </c>
      <c r="AB53" s="53" t="s">
        <v>133</v>
      </c>
      <c r="AC53" s="53" t="s">
        <v>44</v>
      </c>
      <c r="AD53" s="53"/>
      <c r="AE53" s="560" t="s">
        <v>217</v>
      </c>
      <c r="AF53" s="560"/>
      <c r="AG53" s="560"/>
      <c r="AH53" s="561" t="s">
        <v>100</v>
      </c>
      <c r="AI53" s="561"/>
      <c r="AJ53" s="561"/>
      <c r="AK53" s="560" t="s">
        <v>218</v>
      </c>
      <c r="AL53" s="560"/>
      <c r="AM53" s="560"/>
      <c r="AN53" s="562"/>
      <c r="AO53" s="562"/>
      <c r="AP53" s="562"/>
      <c r="AQ53" s="306" t="s">
        <v>142</v>
      </c>
      <c r="AS53" s="53" t="s">
        <v>46</v>
      </c>
      <c r="AT53" s="53" t="s">
        <v>45</v>
      </c>
      <c r="AU53" s="53" t="s">
        <v>127</v>
      </c>
      <c r="AV53" s="53" t="s">
        <v>135</v>
      </c>
      <c r="AW53" s="53" t="s">
        <v>137</v>
      </c>
      <c r="AX53" s="53" t="s">
        <v>133</v>
      </c>
      <c r="AY53" s="53" t="s">
        <v>44</v>
      </c>
      <c r="AZ53" s="53"/>
      <c r="BA53" s="560" t="s">
        <v>217</v>
      </c>
      <c r="BB53" s="560"/>
      <c r="BC53" s="560"/>
      <c r="BD53" s="561" t="s">
        <v>100</v>
      </c>
      <c r="BE53" s="561"/>
      <c r="BF53" s="561"/>
      <c r="BG53" s="560" t="s">
        <v>218</v>
      </c>
      <c r="BH53" s="560"/>
      <c r="BI53" s="560"/>
      <c r="BJ53" s="562"/>
      <c r="BK53" s="562"/>
      <c r="BL53" s="562"/>
      <c r="BM53" s="306" t="s">
        <v>142</v>
      </c>
      <c r="BO53" s="53" t="s">
        <v>46</v>
      </c>
      <c r="BP53" s="53" t="s">
        <v>45</v>
      </c>
      <c r="BQ53" s="53" t="s">
        <v>127</v>
      </c>
      <c r="BR53" s="53" t="s">
        <v>135</v>
      </c>
      <c r="BS53" s="53" t="s">
        <v>137</v>
      </c>
      <c r="BT53" s="53" t="s">
        <v>133</v>
      </c>
      <c r="BU53" s="53" t="s">
        <v>44</v>
      </c>
      <c r="BV53" s="53"/>
      <c r="BW53" s="560" t="s">
        <v>217</v>
      </c>
      <c r="BX53" s="560"/>
      <c r="BY53" s="560"/>
      <c r="BZ53" s="561" t="s">
        <v>100</v>
      </c>
      <c r="CA53" s="561"/>
      <c r="CB53" s="561"/>
      <c r="CC53" s="560" t="s">
        <v>218</v>
      </c>
      <c r="CD53" s="560"/>
      <c r="CE53" s="560"/>
      <c r="CF53" s="562"/>
      <c r="CG53" s="562"/>
      <c r="CH53" s="562"/>
      <c r="CI53" s="306" t="s">
        <v>142</v>
      </c>
    </row>
    <row r="54" spans="1:87" ht="16.5" customHeight="1">
      <c r="A54" s="51" t="s">
        <v>43</v>
      </c>
      <c r="B54" s="51" t="s">
        <v>42</v>
      </c>
      <c r="C54" s="51" t="s">
        <v>127</v>
      </c>
      <c r="D54" s="51" t="s">
        <v>136</v>
      </c>
      <c r="E54" s="51" t="s">
        <v>138</v>
      </c>
      <c r="F54" s="51" t="s">
        <v>133</v>
      </c>
      <c r="G54" s="51" t="s">
        <v>26</v>
      </c>
      <c r="H54" s="51"/>
      <c r="I54" s="305" t="s">
        <v>139</v>
      </c>
      <c r="J54" s="305" t="s">
        <v>140</v>
      </c>
      <c r="K54" s="305" t="s">
        <v>141</v>
      </c>
      <c r="L54" s="52" t="s">
        <v>139</v>
      </c>
      <c r="M54" s="52" t="s">
        <v>140</v>
      </c>
      <c r="N54" s="52" t="s">
        <v>141</v>
      </c>
      <c r="O54" s="305" t="s">
        <v>139</v>
      </c>
      <c r="P54" s="305" t="s">
        <v>140</v>
      </c>
      <c r="Q54" s="305" t="s">
        <v>141</v>
      </c>
      <c r="R54" s="308" t="s">
        <v>139</v>
      </c>
      <c r="S54" s="308" t="s">
        <v>140</v>
      </c>
      <c r="T54" s="308" t="s">
        <v>141</v>
      </c>
      <c r="U54" s="307"/>
      <c r="W54" s="51" t="s">
        <v>43</v>
      </c>
      <c r="X54" s="51" t="s">
        <v>42</v>
      </c>
      <c r="Y54" s="51" t="s">
        <v>127</v>
      </c>
      <c r="Z54" s="51" t="s">
        <v>136</v>
      </c>
      <c r="AA54" s="51" t="s">
        <v>138</v>
      </c>
      <c r="AB54" s="51" t="s">
        <v>133</v>
      </c>
      <c r="AC54" s="51" t="s">
        <v>26</v>
      </c>
      <c r="AD54" s="51"/>
      <c r="AE54" s="305" t="s">
        <v>139</v>
      </c>
      <c r="AF54" s="305" t="s">
        <v>140</v>
      </c>
      <c r="AG54" s="305" t="s">
        <v>141</v>
      </c>
      <c r="AH54" s="52" t="s">
        <v>139</v>
      </c>
      <c r="AI54" s="52" t="s">
        <v>140</v>
      </c>
      <c r="AJ54" s="52" t="s">
        <v>141</v>
      </c>
      <c r="AK54" s="305" t="s">
        <v>139</v>
      </c>
      <c r="AL54" s="305" t="s">
        <v>140</v>
      </c>
      <c r="AM54" s="305" t="s">
        <v>141</v>
      </c>
      <c r="AN54" s="308" t="s">
        <v>139</v>
      </c>
      <c r="AO54" s="308" t="s">
        <v>140</v>
      </c>
      <c r="AP54" s="308" t="s">
        <v>141</v>
      </c>
      <c r="AQ54" s="307"/>
      <c r="AS54" s="51" t="s">
        <v>43</v>
      </c>
      <c r="AT54" s="51" t="s">
        <v>42</v>
      </c>
      <c r="AU54" s="51" t="s">
        <v>127</v>
      </c>
      <c r="AV54" s="51" t="s">
        <v>136</v>
      </c>
      <c r="AW54" s="51" t="s">
        <v>138</v>
      </c>
      <c r="AX54" s="51" t="s">
        <v>133</v>
      </c>
      <c r="AY54" s="51" t="s">
        <v>26</v>
      </c>
      <c r="AZ54" s="51"/>
      <c r="BA54" s="305" t="s">
        <v>139</v>
      </c>
      <c r="BB54" s="305" t="s">
        <v>140</v>
      </c>
      <c r="BC54" s="305" t="s">
        <v>141</v>
      </c>
      <c r="BD54" s="52" t="s">
        <v>139</v>
      </c>
      <c r="BE54" s="52" t="s">
        <v>140</v>
      </c>
      <c r="BF54" s="52" t="s">
        <v>141</v>
      </c>
      <c r="BG54" s="305" t="s">
        <v>139</v>
      </c>
      <c r="BH54" s="305" t="s">
        <v>140</v>
      </c>
      <c r="BI54" s="305" t="s">
        <v>141</v>
      </c>
      <c r="BJ54" s="308" t="s">
        <v>139</v>
      </c>
      <c r="BK54" s="308" t="s">
        <v>140</v>
      </c>
      <c r="BL54" s="308" t="s">
        <v>141</v>
      </c>
      <c r="BM54" s="307"/>
      <c r="BO54" s="51" t="s">
        <v>43</v>
      </c>
      <c r="BP54" s="51" t="s">
        <v>42</v>
      </c>
      <c r="BQ54" s="51" t="s">
        <v>127</v>
      </c>
      <c r="BR54" s="51" t="s">
        <v>136</v>
      </c>
      <c r="BS54" s="51" t="s">
        <v>138</v>
      </c>
      <c r="BT54" s="51" t="s">
        <v>133</v>
      </c>
      <c r="BU54" s="51" t="s">
        <v>26</v>
      </c>
      <c r="BV54" s="51"/>
      <c r="BW54" s="305" t="s">
        <v>139</v>
      </c>
      <c r="BX54" s="305" t="s">
        <v>140</v>
      </c>
      <c r="BY54" s="305" t="s">
        <v>141</v>
      </c>
      <c r="BZ54" s="52" t="s">
        <v>139</v>
      </c>
      <c r="CA54" s="52" t="s">
        <v>140</v>
      </c>
      <c r="CB54" s="52" t="s">
        <v>141</v>
      </c>
      <c r="CC54" s="305" t="s">
        <v>139</v>
      </c>
      <c r="CD54" s="305" t="s">
        <v>140</v>
      </c>
      <c r="CE54" s="305" t="s">
        <v>141</v>
      </c>
      <c r="CF54" s="448"/>
      <c r="CG54" s="448"/>
      <c r="CH54" s="448"/>
      <c r="CI54" s="307"/>
    </row>
    <row r="55" spans="1:87" ht="7.5" customHeight="1" thickBot="1"/>
    <row r="56" spans="1:87" ht="18.75">
      <c r="A56" s="564" t="s">
        <v>560</v>
      </c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W56" s="564" t="s">
        <v>560</v>
      </c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564"/>
      <c r="AN56" s="564"/>
      <c r="AO56" s="564"/>
      <c r="AP56" s="564"/>
      <c r="AQ56" s="564"/>
      <c r="AS56" s="564" t="s">
        <v>560</v>
      </c>
      <c r="AT56" s="564"/>
      <c r="AU56" s="564"/>
      <c r="AV56" s="564"/>
      <c r="AW56" s="564"/>
      <c r="AX56" s="564"/>
      <c r="AY56" s="564"/>
      <c r="AZ56" s="564"/>
      <c r="BA56" s="564"/>
      <c r="BB56" s="564"/>
      <c r="BC56" s="564"/>
      <c r="BD56" s="564"/>
      <c r="BE56" s="564"/>
      <c r="BF56" s="564"/>
      <c r="BG56" s="564"/>
      <c r="BH56" s="564"/>
      <c r="BI56" s="564"/>
      <c r="BJ56" s="564"/>
      <c r="BK56" s="564"/>
      <c r="BL56" s="564"/>
      <c r="BM56" s="564"/>
      <c r="BO56" s="564" t="s">
        <v>560</v>
      </c>
      <c r="BP56" s="564"/>
      <c r="BQ56" s="564"/>
      <c r="BR56" s="564"/>
      <c r="BS56" s="564"/>
      <c r="BT56" s="564"/>
      <c r="BU56" s="564"/>
      <c r="BV56" s="564"/>
      <c r="BW56" s="564"/>
      <c r="BX56" s="564"/>
      <c r="BY56" s="564"/>
      <c r="BZ56" s="564"/>
      <c r="CA56" s="564"/>
      <c r="CB56" s="564"/>
      <c r="CC56" s="564"/>
      <c r="CD56" s="564"/>
      <c r="CE56" s="564"/>
      <c r="CF56" s="564"/>
      <c r="CG56" s="564"/>
      <c r="CH56" s="564"/>
      <c r="CI56" s="564"/>
    </row>
    <row r="57" spans="1:87" ht="15">
      <c r="A57" s="50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W57" s="50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S57" s="50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O57" s="50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</row>
    <row r="58" spans="1:87" s="49" customFormat="1" ht="15.95" customHeight="1">
      <c r="A58" s="45"/>
      <c r="B58" s="60">
        <v>18</v>
      </c>
      <c r="C58" s="61">
        <v>10047282935</v>
      </c>
      <c r="D58" s="148" t="s">
        <v>561</v>
      </c>
      <c r="E58" s="149" t="s">
        <v>307</v>
      </c>
      <c r="F58" s="149" t="s">
        <v>134</v>
      </c>
      <c r="G58" s="409" t="s">
        <v>59</v>
      </c>
      <c r="H58" s="43" t="s">
        <v>275</v>
      </c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117"/>
      <c r="W58" s="45">
        <v>1</v>
      </c>
      <c r="X58" s="60">
        <v>65</v>
      </c>
      <c r="Y58" s="61">
        <v>10047208769</v>
      </c>
      <c r="Z58" s="148" t="s">
        <v>565</v>
      </c>
      <c r="AA58" s="149" t="s">
        <v>294</v>
      </c>
      <c r="AB58" s="149" t="s">
        <v>134</v>
      </c>
      <c r="AC58" s="409" t="s">
        <v>242</v>
      </c>
      <c r="AD58" s="43" t="s">
        <v>275</v>
      </c>
      <c r="AE58" s="43">
        <v>1</v>
      </c>
      <c r="AF58" s="43"/>
      <c r="AG58" s="43">
        <v>1</v>
      </c>
      <c r="AH58" s="43"/>
      <c r="AI58" s="43"/>
      <c r="AJ58" s="43"/>
      <c r="AK58" s="43"/>
      <c r="AL58" s="43"/>
      <c r="AM58" s="43"/>
      <c r="AN58" s="43"/>
      <c r="AO58" s="43"/>
      <c r="AP58" s="43"/>
      <c r="AQ58" s="117">
        <f t="shared" ref="AQ58:AQ73" si="2">AG58+AJ58+AM58+AP58</f>
        <v>1</v>
      </c>
      <c r="AS58" s="45">
        <v>1</v>
      </c>
      <c r="AT58" s="60">
        <v>65</v>
      </c>
      <c r="AU58" s="61">
        <v>10047208769</v>
      </c>
      <c r="AV58" s="148" t="s">
        <v>565</v>
      </c>
      <c r="AW58" s="149" t="s">
        <v>294</v>
      </c>
      <c r="AX58" s="149" t="s">
        <v>134</v>
      </c>
      <c r="AY58" s="409" t="s">
        <v>242</v>
      </c>
      <c r="AZ58" s="43" t="s">
        <v>275</v>
      </c>
      <c r="BA58" s="43">
        <v>1</v>
      </c>
      <c r="BB58" s="43"/>
      <c r="BC58" s="43">
        <v>1</v>
      </c>
      <c r="BD58" s="43">
        <v>1</v>
      </c>
      <c r="BE58" s="43"/>
      <c r="BF58" s="43">
        <v>1</v>
      </c>
      <c r="BG58" s="43"/>
      <c r="BH58" s="43"/>
      <c r="BI58" s="43"/>
      <c r="BJ58" s="43"/>
      <c r="BK58" s="43"/>
      <c r="BL58" s="43"/>
      <c r="BM58" s="117">
        <f t="shared" ref="BM58:BM73" si="3">BC58+BF58+BI58+BL58</f>
        <v>2</v>
      </c>
      <c r="BO58" s="45">
        <v>1</v>
      </c>
      <c r="BP58" s="60">
        <v>65</v>
      </c>
      <c r="BQ58" s="61">
        <v>10047208769</v>
      </c>
      <c r="BR58" s="148" t="s">
        <v>565</v>
      </c>
      <c r="BS58" s="149" t="s">
        <v>294</v>
      </c>
      <c r="BT58" s="149" t="s">
        <v>134</v>
      </c>
      <c r="BU58" s="409" t="s">
        <v>94</v>
      </c>
      <c r="BV58" s="646" t="s">
        <v>275</v>
      </c>
      <c r="BW58" s="43">
        <v>1</v>
      </c>
      <c r="BX58" s="43"/>
      <c r="BY58" s="43">
        <v>1</v>
      </c>
      <c r="BZ58" s="43">
        <v>1</v>
      </c>
      <c r="CA58" s="646"/>
      <c r="CB58" s="43">
        <v>1</v>
      </c>
      <c r="CC58" s="43">
        <v>2</v>
      </c>
      <c r="CD58" s="43">
        <v>21</v>
      </c>
      <c r="CE58" s="43">
        <v>2</v>
      </c>
      <c r="CF58" s="43"/>
      <c r="CG58" s="43"/>
      <c r="CH58" s="43"/>
      <c r="CI58" s="117">
        <f>BY58+CB58+CE58+CH58</f>
        <v>4</v>
      </c>
    </row>
    <row r="59" spans="1:87" s="49" customFormat="1" ht="15.95" customHeight="1">
      <c r="A59" s="45"/>
      <c r="B59" s="60">
        <v>19</v>
      </c>
      <c r="C59" s="61">
        <v>10047400749</v>
      </c>
      <c r="D59" s="148" t="s">
        <v>562</v>
      </c>
      <c r="E59" s="149" t="s">
        <v>305</v>
      </c>
      <c r="F59" s="149" t="s">
        <v>134</v>
      </c>
      <c r="G59" s="409" t="s">
        <v>59</v>
      </c>
      <c r="H59" s="43" t="s">
        <v>275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117"/>
      <c r="W59" s="45">
        <v>2</v>
      </c>
      <c r="X59" s="60">
        <v>73</v>
      </c>
      <c r="Y59" s="61">
        <v>10047447431</v>
      </c>
      <c r="Z59" s="148" t="s">
        <v>569</v>
      </c>
      <c r="AA59" s="149" t="s">
        <v>286</v>
      </c>
      <c r="AB59" s="149" t="s">
        <v>134</v>
      </c>
      <c r="AC59" s="409" t="s">
        <v>94</v>
      </c>
      <c r="AD59" s="43" t="s">
        <v>282</v>
      </c>
      <c r="AE59" s="43">
        <v>2</v>
      </c>
      <c r="AF59" s="43"/>
      <c r="AG59" s="43">
        <v>2</v>
      </c>
      <c r="AH59" s="43"/>
      <c r="AI59" s="43"/>
      <c r="AJ59" s="43"/>
      <c r="AK59" s="43"/>
      <c r="AL59" s="43"/>
      <c r="AM59" s="43"/>
      <c r="AN59" s="43"/>
      <c r="AO59" s="43"/>
      <c r="AP59" s="43"/>
      <c r="AQ59" s="117">
        <f t="shared" si="2"/>
        <v>2</v>
      </c>
      <c r="AS59" s="45">
        <v>2</v>
      </c>
      <c r="AT59" s="60">
        <v>73</v>
      </c>
      <c r="AU59" s="61">
        <v>10047447431</v>
      </c>
      <c r="AV59" s="148" t="s">
        <v>569</v>
      </c>
      <c r="AW59" s="149" t="s">
        <v>286</v>
      </c>
      <c r="AX59" s="149" t="s">
        <v>134</v>
      </c>
      <c r="AY59" s="409" t="s">
        <v>94</v>
      </c>
      <c r="AZ59" s="43" t="s">
        <v>282</v>
      </c>
      <c r="BA59" s="43">
        <v>2</v>
      </c>
      <c r="BB59" s="43"/>
      <c r="BC59" s="43">
        <v>2</v>
      </c>
      <c r="BD59" s="43">
        <v>3</v>
      </c>
      <c r="BE59" s="43"/>
      <c r="BF59" s="43">
        <v>3</v>
      </c>
      <c r="BG59" s="43"/>
      <c r="BH59" s="43"/>
      <c r="BI59" s="43"/>
      <c r="BJ59" s="43"/>
      <c r="BK59" s="43"/>
      <c r="BL59" s="43"/>
      <c r="BM59" s="117">
        <f t="shared" si="3"/>
        <v>5</v>
      </c>
      <c r="BO59" s="45">
        <v>2</v>
      </c>
      <c r="BP59" s="60">
        <v>73</v>
      </c>
      <c r="BQ59" s="61">
        <v>10047447431</v>
      </c>
      <c r="BR59" s="148" t="s">
        <v>569</v>
      </c>
      <c r="BS59" s="149" t="s">
        <v>286</v>
      </c>
      <c r="BT59" s="149" t="s">
        <v>134</v>
      </c>
      <c r="BU59" s="409" t="s">
        <v>94</v>
      </c>
      <c r="BV59" s="646" t="s">
        <v>282</v>
      </c>
      <c r="BW59" s="43">
        <v>2</v>
      </c>
      <c r="BX59" s="43"/>
      <c r="BY59" s="43">
        <v>2</v>
      </c>
      <c r="BZ59" s="43">
        <v>3</v>
      </c>
      <c r="CA59" s="646"/>
      <c r="CB59" s="43">
        <v>3</v>
      </c>
      <c r="CC59" s="43">
        <v>3</v>
      </c>
      <c r="CD59" s="43">
        <v>17</v>
      </c>
      <c r="CE59" s="43">
        <v>3</v>
      </c>
      <c r="CF59" s="43"/>
      <c r="CG59" s="43"/>
      <c r="CH59" s="43"/>
      <c r="CI59" s="117">
        <f>BY59+CB59+CE59+CH59</f>
        <v>8</v>
      </c>
    </row>
    <row r="60" spans="1:87" s="49" customFormat="1" ht="15.95" customHeight="1">
      <c r="A60" s="45"/>
      <c r="B60" s="60">
        <v>20</v>
      </c>
      <c r="C60" s="61">
        <v>10047400446</v>
      </c>
      <c r="D60" s="148" t="s">
        <v>563</v>
      </c>
      <c r="E60" s="149" t="s">
        <v>303</v>
      </c>
      <c r="F60" s="149" t="s">
        <v>134</v>
      </c>
      <c r="G60" s="409" t="s">
        <v>59</v>
      </c>
      <c r="H60" s="43" t="s">
        <v>275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117"/>
      <c r="W60" s="45">
        <v>3</v>
      </c>
      <c r="X60" s="60">
        <v>18</v>
      </c>
      <c r="Y60" s="61">
        <v>10047282935</v>
      </c>
      <c r="Z60" s="148" t="s">
        <v>561</v>
      </c>
      <c r="AA60" s="149" t="s">
        <v>307</v>
      </c>
      <c r="AB60" s="149" t="s">
        <v>134</v>
      </c>
      <c r="AC60" s="409" t="s">
        <v>59</v>
      </c>
      <c r="AD60" s="43" t="s">
        <v>275</v>
      </c>
      <c r="AE60" s="43">
        <v>3</v>
      </c>
      <c r="AF60" s="43"/>
      <c r="AG60" s="43">
        <v>3</v>
      </c>
      <c r="AH60" s="43"/>
      <c r="AI60" s="43"/>
      <c r="AJ60" s="43"/>
      <c r="AK60" s="43"/>
      <c r="AL60" s="43"/>
      <c r="AM60" s="43"/>
      <c r="AN60" s="43"/>
      <c r="AO60" s="43"/>
      <c r="AP60" s="43"/>
      <c r="AQ60" s="117">
        <f t="shared" si="2"/>
        <v>3</v>
      </c>
      <c r="AS60" s="45">
        <v>3</v>
      </c>
      <c r="AT60" s="60">
        <v>18</v>
      </c>
      <c r="AU60" s="61">
        <v>10047282935</v>
      </c>
      <c r="AV60" s="148" t="s">
        <v>561</v>
      </c>
      <c r="AW60" s="149" t="s">
        <v>307</v>
      </c>
      <c r="AX60" s="149" t="s">
        <v>134</v>
      </c>
      <c r="AY60" s="409" t="s">
        <v>59</v>
      </c>
      <c r="AZ60" s="43" t="s">
        <v>275</v>
      </c>
      <c r="BA60" s="43">
        <v>3</v>
      </c>
      <c r="BB60" s="43"/>
      <c r="BC60" s="43">
        <v>3</v>
      </c>
      <c r="BD60" s="43">
        <v>2</v>
      </c>
      <c r="BE60" s="43"/>
      <c r="BF60" s="43">
        <v>2</v>
      </c>
      <c r="BG60" s="43"/>
      <c r="BH60" s="43"/>
      <c r="BI60" s="43"/>
      <c r="BJ60" s="43"/>
      <c r="BK60" s="43"/>
      <c r="BL60" s="43"/>
      <c r="BM60" s="117">
        <f t="shared" si="3"/>
        <v>5</v>
      </c>
      <c r="BO60" s="45">
        <v>3</v>
      </c>
      <c r="BP60" s="60">
        <v>18</v>
      </c>
      <c r="BQ60" s="61">
        <v>10047282935</v>
      </c>
      <c r="BR60" s="148" t="s">
        <v>561</v>
      </c>
      <c r="BS60" s="149" t="s">
        <v>307</v>
      </c>
      <c r="BT60" s="149" t="s">
        <v>134</v>
      </c>
      <c r="BU60" s="409" t="s">
        <v>59</v>
      </c>
      <c r="BV60" s="646" t="s">
        <v>275</v>
      </c>
      <c r="BW60" s="43">
        <v>3</v>
      </c>
      <c r="BX60" s="43"/>
      <c r="BY60" s="43">
        <v>3</v>
      </c>
      <c r="BZ60" s="43">
        <v>2</v>
      </c>
      <c r="CA60" s="646"/>
      <c r="CB60" s="43">
        <v>2</v>
      </c>
      <c r="CC60" s="43">
        <v>4</v>
      </c>
      <c r="CD60" s="43">
        <v>15</v>
      </c>
      <c r="CE60" s="43">
        <v>4</v>
      </c>
      <c r="CF60" s="43"/>
      <c r="CG60" s="43"/>
      <c r="CH60" s="43"/>
      <c r="CI60" s="117">
        <f>BY60+CB60+CE60+CH60</f>
        <v>9</v>
      </c>
    </row>
    <row r="61" spans="1:87" s="49" customFormat="1" ht="15.95" customHeight="1">
      <c r="A61" s="45"/>
      <c r="B61" s="60">
        <v>22</v>
      </c>
      <c r="C61" s="61">
        <v>10053904395</v>
      </c>
      <c r="D61" s="148" t="s">
        <v>302</v>
      </c>
      <c r="E61" s="149" t="s">
        <v>301</v>
      </c>
      <c r="F61" s="149" t="s">
        <v>188</v>
      </c>
      <c r="G61" s="409" t="s">
        <v>298</v>
      </c>
      <c r="H61" s="43" t="s">
        <v>275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117"/>
      <c r="W61" s="45">
        <v>4</v>
      </c>
      <c r="X61" s="60">
        <v>70</v>
      </c>
      <c r="Y61" s="61">
        <v>10047767127</v>
      </c>
      <c r="Z61" s="148" t="s">
        <v>566</v>
      </c>
      <c r="AA61" s="149" t="s">
        <v>292</v>
      </c>
      <c r="AB61" s="149" t="s">
        <v>134</v>
      </c>
      <c r="AC61" s="409" t="s">
        <v>242</v>
      </c>
      <c r="AD61" s="43" t="s">
        <v>275</v>
      </c>
      <c r="AE61" s="43">
        <v>4</v>
      </c>
      <c r="AF61" s="43"/>
      <c r="AG61" s="43">
        <v>4</v>
      </c>
      <c r="AH61" s="43"/>
      <c r="AI61" s="43"/>
      <c r="AJ61" s="43"/>
      <c r="AK61" s="43"/>
      <c r="AL61" s="43"/>
      <c r="AM61" s="43"/>
      <c r="AN61" s="43"/>
      <c r="AO61" s="43"/>
      <c r="AP61" s="43"/>
      <c r="AQ61" s="117">
        <f t="shared" si="2"/>
        <v>4</v>
      </c>
      <c r="AS61" s="45">
        <v>4</v>
      </c>
      <c r="AT61" s="60">
        <v>70</v>
      </c>
      <c r="AU61" s="61">
        <v>10047767127</v>
      </c>
      <c r="AV61" s="148" t="s">
        <v>566</v>
      </c>
      <c r="AW61" s="149" t="s">
        <v>292</v>
      </c>
      <c r="AX61" s="149" t="s">
        <v>134</v>
      </c>
      <c r="AY61" s="409" t="s">
        <v>242</v>
      </c>
      <c r="AZ61" s="43" t="s">
        <v>275</v>
      </c>
      <c r="BA61" s="43">
        <v>4</v>
      </c>
      <c r="BB61" s="43"/>
      <c r="BC61" s="43">
        <v>4</v>
      </c>
      <c r="BD61" s="43">
        <v>5</v>
      </c>
      <c r="BE61" s="43"/>
      <c r="BF61" s="43">
        <v>5</v>
      </c>
      <c r="BG61" s="43"/>
      <c r="BH61" s="43"/>
      <c r="BI61" s="43"/>
      <c r="BJ61" s="43"/>
      <c r="BK61" s="43"/>
      <c r="BL61" s="43"/>
      <c r="BM61" s="117">
        <f t="shared" si="3"/>
        <v>9</v>
      </c>
      <c r="BO61" s="45">
        <v>4</v>
      </c>
      <c r="BP61" s="60">
        <v>72</v>
      </c>
      <c r="BQ61" s="61">
        <v>10047254845</v>
      </c>
      <c r="BR61" s="148" t="s">
        <v>568</v>
      </c>
      <c r="BS61" s="149" t="s">
        <v>288</v>
      </c>
      <c r="BT61" s="149" t="s">
        <v>134</v>
      </c>
      <c r="BU61" s="409" t="s">
        <v>94</v>
      </c>
      <c r="BV61" s="646" t="s">
        <v>282</v>
      </c>
      <c r="BW61" s="43">
        <v>5</v>
      </c>
      <c r="BX61" s="43"/>
      <c r="BY61" s="43">
        <v>5</v>
      </c>
      <c r="BZ61" s="43">
        <v>6</v>
      </c>
      <c r="CA61" s="646"/>
      <c r="CB61" s="43">
        <v>6</v>
      </c>
      <c r="CC61" s="43">
        <v>1</v>
      </c>
      <c r="CD61" s="43">
        <v>35</v>
      </c>
      <c r="CE61" s="43">
        <v>1</v>
      </c>
      <c r="CF61" s="43"/>
      <c r="CG61" s="43"/>
      <c r="CH61" s="43"/>
      <c r="CI61" s="117">
        <f>BY61+CB61+CE61+CH61</f>
        <v>12</v>
      </c>
    </row>
    <row r="62" spans="1:87" s="49" customFormat="1" ht="15.95" customHeight="1">
      <c r="A62" s="45"/>
      <c r="B62" s="60">
        <v>23</v>
      </c>
      <c r="C62" s="61">
        <v>10054524791</v>
      </c>
      <c r="D62" s="148" t="s">
        <v>300</v>
      </c>
      <c r="E62" s="149" t="s">
        <v>299</v>
      </c>
      <c r="F62" s="149" t="s">
        <v>188</v>
      </c>
      <c r="G62" s="409" t="s">
        <v>298</v>
      </c>
      <c r="H62" s="43" t="s">
        <v>275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117"/>
      <c r="W62" s="45">
        <v>5</v>
      </c>
      <c r="X62" s="60">
        <v>72</v>
      </c>
      <c r="Y62" s="61">
        <v>10047254845</v>
      </c>
      <c r="Z62" s="148" t="s">
        <v>568</v>
      </c>
      <c r="AA62" s="149" t="s">
        <v>288</v>
      </c>
      <c r="AB62" s="149" t="s">
        <v>134</v>
      </c>
      <c r="AC62" s="409" t="s">
        <v>94</v>
      </c>
      <c r="AD62" s="43" t="s">
        <v>282</v>
      </c>
      <c r="AE62" s="43">
        <v>5</v>
      </c>
      <c r="AF62" s="43"/>
      <c r="AG62" s="43">
        <v>5</v>
      </c>
      <c r="AH62" s="43"/>
      <c r="AI62" s="43"/>
      <c r="AJ62" s="43"/>
      <c r="AK62" s="43"/>
      <c r="AL62" s="43"/>
      <c r="AM62" s="43"/>
      <c r="AN62" s="43"/>
      <c r="AO62" s="43"/>
      <c r="AP62" s="43"/>
      <c r="AQ62" s="117">
        <f t="shared" si="2"/>
        <v>5</v>
      </c>
      <c r="AS62" s="45">
        <v>5</v>
      </c>
      <c r="AT62" s="60">
        <v>72</v>
      </c>
      <c r="AU62" s="61">
        <v>10047254845</v>
      </c>
      <c r="AV62" s="148" t="s">
        <v>568</v>
      </c>
      <c r="AW62" s="149" t="s">
        <v>288</v>
      </c>
      <c r="AX62" s="149" t="s">
        <v>134</v>
      </c>
      <c r="AY62" s="409" t="s">
        <v>94</v>
      </c>
      <c r="AZ62" s="43" t="s">
        <v>282</v>
      </c>
      <c r="BA62" s="43">
        <v>5</v>
      </c>
      <c r="BB62" s="43"/>
      <c r="BC62" s="43">
        <v>5</v>
      </c>
      <c r="BD62" s="43">
        <v>6</v>
      </c>
      <c r="BE62" s="43"/>
      <c r="BF62" s="43">
        <v>6</v>
      </c>
      <c r="BG62" s="43"/>
      <c r="BH62" s="43"/>
      <c r="BI62" s="43"/>
      <c r="BJ62" s="43"/>
      <c r="BK62" s="43"/>
      <c r="BL62" s="43"/>
      <c r="BM62" s="117">
        <f t="shared" si="3"/>
        <v>11</v>
      </c>
      <c r="BO62" s="45">
        <v>5</v>
      </c>
      <c r="BP62" s="60">
        <v>70</v>
      </c>
      <c r="BQ62" s="61">
        <v>10047767127</v>
      </c>
      <c r="BR62" s="148" t="s">
        <v>566</v>
      </c>
      <c r="BS62" s="149" t="s">
        <v>292</v>
      </c>
      <c r="BT62" s="149" t="s">
        <v>134</v>
      </c>
      <c r="BU62" s="409" t="s">
        <v>94</v>
      </c>
      <c r="BV62" s="646" t="s">
        <v>275</v>
      </c>
      <c r="BW62" s="43">
        <v>4</v>
      </c>
      <c r="BX62" s="43"/>
      <c r="BY62" s="43">
        <v>4</v>
      </c>
      <c r="BZ62" s="43">
        <v>5</v>
      </c>
      <c r="CA62" s="646"/>
      <c r="CB62" s="43">
        <v>5</v>
      </c>
      <c r="CC62" s="43">
        <v>5</v>
      </c>
      <c r="CD62" s="43">
        <v>2</v>
      </c>
      <c r="CE62" s="43">
        <v>5</v>
      </c>
      <c r="CF62" s="43"/>
      <c r="CG62" s="43"/>
      <c r="CH62" s="43"/>
      <c r="CI62" s="117">
        <f>BY62+CB62+CE62+CH62</f>
        <v>14</v>
      </c>
    </row>
    <row r="63" spans="1:87" s="49" customFormat="1" ht="15.95" customHeight="1">
      <c r="A63" s="45"/>
      <c r="B63" s="60">
        <v>40</v>
      </c>
      <c r="C63" s="61">
        <v>10046081751</v>
      </c>
      <c r="D63" s="148" t="s">
        <v>564</v>
      </c>
      <c r="E63" s="149" t="s">
        <v>296</v>
      </c>
      <c r="F63" s="149" t="s">
        <v>558</v>
      </c>
      <c r="G63" s="409" t="s">
        <v>95</v>
      </c>
      <c r="H63" s="43" t="s">
        <v>275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117"/>
      <c r="W63" s="45">
        <v>6</v>
      </c>
      <c r="X63" s="60">
        <v>85</v>
      </c>
      <c r="Y63" s="61">
        <v>10047201594</v>
      </c>
      <c r="Z63" s="148" t="s">
        <v>571</v>
      </c>
      <c r="AA63" s="149" t="s">
        <v>276</v>
      </c>
      <c r="AB63" s="149" t="s">
        <v>134</v>
      </c>
      <c r="AC63" s="409" t="s">
        <v>236</v>
      </c>
      <c r="AD63" s="43" t="s">
        <v>282</v>
      </c>
      <c r="AE63" s="43">
        <v>6</v>
      </c>
      <c r="AF63" s="43"/>
      <c r="AG63" s="43">
        <v>6</v>
      </c>
      <c r="AH63" s="43"/>
      <c r="AI63" s="43"/>
      <c r="AJ63" s="43"/>
      <c r="AK63" s="43"/>
      <c r="AL63" s="43"/>
      <c r="AM63" s="43"/>
      <c r="AN63" s="43"/>
      <c r="AO63" s="43"/>
      <c r="AP63" s="43"/>
      <c r="AQ63" s="117">
        <f t="shared" si="2"/>
        <v>6</v>
      </c>
      <c r="AS63" s="45">
        <v>6</v>
      </c>
      <c r="AT63" s="60">
        <v>22</v>
      </c>
      <c r="AU63" s="61">
        <v>10053904395</v>
      </c>
      <c r="AV63" s="148" t="s">
        <v>302</v>
      </c>
      <c r="AW63" s="149" t="s">
        <v>301</v>
      </c>
      <c r="AX63" s="149" t="s">
        <v>188</v>
      </c>
      <c r="AY63" s="409" t="s">
        <v>298</v>
      </c>
      <c r="AZ63" s="43" t="s">
        <v>275</v>
      </c>
      <c r="BA63" s="43">
        <v>11</v>
      </c>
      <c r="BB63" s="43"/>
      <c r="BC63" s="43">
        <v>11</v>
      </c>
      <c r="BD63" s="43">
        <v>4</v>
      </c>
      <c r="BE63" s="43"/>
      <c r="BF63" s="43">
        <v>4</v>
      </c>
      <c r="BG63" s="43"/>
      <c r="BH63" s="43"/>
      <c r="BI63" s="43"/>
      <c r="BJ63" s="43"/>
      <c r="BK63" s="43"/>
      <c r="BL63" s="43"/>
      <c r="BM63" s="117">
        <f t="shared" si="3"/>
        <v>15</v>
      </c>
      <c r="BO63" s="45">
        <v>6</v>
      </c>
      <c r="BP63" s="60">
        <v>22</v>
      </c>
      <c r="BQ63" s="61">
        <v>10053904395</v>
      </c>
      <c r="BR63" s="148" t="s">
        <v>302</v>
      </c>
      <c r="BS63" s="149" t="s">
        <v>301</v>
      </c>
      <c r="BT63" s="149" t="s">
        <v>188</v>
      </c>
      <c r="BU63" s="409" t="s">
        <v>298</v>
      </c>
      <c r="BV63" s="646" t="s">
        <v>275</v>
      </c>
      <c r="BW63" s="43">
        <v>11</v>
      </c>
      <c r="BX63" s="43"/>
      <c r="BY63" s="43">
        <v>11</v>
      </c>
      <c r="BZ63" s="43">
        <v>4</v>
      </c>
      <c r="CA63" s="646"/>
      <c r="CB63" s="43">
        <v>4</v>
      </c>
      <c r="CC63" s="43">
        <v>6</v>
      </c>
      <c r="CD63" s="43">
        <v>1</v>
      </c>
      <c r="CE63" s="43">
        <v>6</v>
      </c>
      <c r="CF63" s="43"/>
      <c r="CG63" s="43"/>
      <c r="CH63" s="43"/>
      <c r="CI63" s="117">
        <f>BY63+CB63+CE63+CH63</f>
        <v>21</v>
      </c>
    </row>
    <row r="64" spans="1:87" s="49" customFormat="1" ht="15.95" customHeight="1">
      <c r="A64" s="45"/>
      <c r="B64" s="60">
        <v>65</v>
      </c>
      <c r="C64" s="61">
        <v>10047208769</v>
      </c>
      <c r="D64" s="148" t="s">
        <v>565</v>
      </c>
      <c r="E64" s="149" t="s">
        <v>294</v>
      </c>
      <c r="F64" s="149" t="s">
        <v>134</v>
      </c>
      <c r="G64" s="409" t="s">
        <v>242</v>
      </c>
      <c r="H64" s="43" t="s">
        <v>275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117"/>
      <c r="W64" s="45">
        <v>7</v>
      </c>
      <c r="X64" s="60">
        <v>90</v>
      </c>
      <c r="Y64" s="61">
        <v>10047309914</v>
      </c>
      <c r="Z64" s="148" t="s">
        <v>573</v>
      </c>
      <c r="AA64" s="149" t="s">
        <v>278</v>
      </c>
      <c r="AB64" s="149" t="s">
        <v>134</v>
      </c>
      <c r="AC64" s="409" t="s">
        <v>236</v>
      </c>
      <c r="AD64" s="43" t="s">
        <v>275</v>
      </c>
      <c r="AE64" s="43">
        <v>7</v>
      </c>
      <c r="AF64" s="43"/>
      <c r="AG64" s="43">
        <v>7</v>
      </c>
      <c r="AH64" s="43"/>
      <c r="AI64" s="43"/>
      <c r="AJ64" s="43"/>
      <c r="AK64" s="43"/>
      <c r="AL64" s="43"/>
      <c r="AM64" s="43"/>
      <c r="AN64" s="43"/>
      <c r="AO64" s="43"/>
      <c r="AP64" s="43"/>
      <c r="AQ64" s="117">
        <f t="shared" si="2"/>
        <v>7</v>
      </c>
      <c r="AS64" s="45">
        <v>7</v>
      </c>
      <c r="AT64" s="60">
        <v>90</v>
      </c>
      <c r="AU64" s="61">
        <v>10047309914</v>
      </c>
      <c r="AV64" s="148" t="s">
        <v>573</v>
      </c>
      <c r="AW64" s="149" t="s">
        <v>278</v>
      </c>
      <c r="AX64" s="149" t="s">
        <v>134</v>
      </c>
      <c r="AY64" s="409" t="s">
        <v>236</v>
      </c>
      <c r="AZ64" s="43" t="s">
        <v>275</v>
      </c>
      <c r="BA64" s="43">
        <v>7</v>
      </c>
      <c r="BB64" s="43"/>
      <c r="BC64" s="43">
        <v>7</v>
      </c>
      <c r="BD64" s="43">
        <v>10</v>
      </c>
      <c r="BE64" s="43"/>
      <c r="BF64" s="43">
        <v>10</v>
      </c>
      <c r="BG64" s="43"/>
      <c r="BH64" s="43"/>
      <c r="BI64" s="43"/>
      <c r="BJ64" s="43"/>
      <c r="BK64" s="43"/>
      <c r="BL64" s="43"/>
      <c r="BM64" s="117">
        <f t="shared" si="3"/>
        <v>17</v>
      </c>
      <c r="BO64" s="45">
        <v>7</v>
      </c>
      <c r="BP64" s="60">
        <v>19</v>
      </c>
      <c r="BQ64" s="61">
        <v>10047400749</v>
      </c>
      <c r="BR64" s="148" t="s">
        <v>562</v>
      </c>
      <c r="BS64" s="149" t="s">
        <v>305</v>
      </c>
      <c r="BT64" s="149" t="s">
        <v>134</v>
      </c>
      <c r="BU64" s="409" t="s">
        <v>59</v>
      </c>
      <c r="BV64" s="646" t="s">
        <v>275</v>
      </c>
      <c r="BW64" s="43">
        <v>10</v>
      </c>
      <c r="BX64" s="43"/>
      <c r="BY64" s="43">
        <v>10</v>
      </c>
      <c r="BZ64" s="43">
        <v>7</v>
      </c>
      <c r="CA64" s="646"/>
      <c r="CB64" s="43">
        <v>7</v>
      </c>
      <c r="CC64" s="43">
        <v>7</v>
      </c>
      <c r="CD64" s="43"/>
      <c r="CE64" s="43">
        <v>7</v>
      </c>
      <c r="CF64" s="43"/>
      <c r="CG64" s="43"/>
      <c r="CH64" s="43"/>
      <c r="CI64" s="117">
        <f>BY64+CB64+CE64+CH64</f>
        <v>24</v>
      </c>
    </row>
    <row r="65" spans="1:87" s="49" customFormat="1" ht="15.95" customHeight="1">
      <c r="A65" s="45"/>
      <c r="B65" s="60">
        <v>70</v>
      </c>
      <c r="C65" s="61">
        <v>10047767127</v>
      </c>
      <c r="D65" s="148" t="s">
        <v>566</v>
      </c>
      <c r="E65" s="149" t="s">
        <v>292</v>
      </c>
      <c r="F65" s="149" t="s">
        <v>134</v>
      </c>
      <c r="G65" s="409" t="s">
        <v>242</v>
      </c>
      <c r="H65" s="43" t="s">
        <v>275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117"/>
      <c r="W65" s="45">
        <v>8</v>
      </c>
      <c r="X65" s="60">
        <v>71</v>
      </c>
      <c r="Y65" s="61">
        <v>10047425506</v>
      </c>
      <c r="Z65" s="148" t="s">
        <v>567</v>
      </c>
      <c r="AA65" s="149" t="s">
        <v>290</v>
      </c>
      <c r="AB65" s="149" t="s">
        <v>134</v>
      </c>
      <c r="AC65" s="409" t="s">
        <v>242</v>
      </c>
      <c r="AD65" s="43" t="s">
        <v>275</v>
      </c>
      <c r="AE65" s="43">
        <v>8</v>
      </c>
      <c r="AF65" s="43"/>
      <c r="AG65" s="43">
        <v>8</v>
      </c>
      <c r="AH65" s="43"/>
      <c r="AI65" s="43"/>
      <c r="AJ65" s="43"/>
      <c r="AK65" s="43"/>
      <c r="AL65" s="43"/>
      <c r="AM65" s="43"/>
      <c r="AN65" s="43"/>
      <c r="AO65" s="43"/>
      <c r="AP65" s="43"/>
      <c r="AQ65" s="117">
        <f t="shared" si="2"/>
        <v>8</v>
      </c>
      <c r="AS65" s="45">
        <v>8</v>
      </c>
      <c r="AT65" s="60">
        <v>19</v>
      </c>
      <c r="AU65" s="61">
        <v>10047400749</v>
      </c>
      <c r="AV65" s="148" t="s">
        <v>562</v>
      </c>
      <c r="AW65" s="149" t="s">
        <v>305</v>
      </c>
      <c r="AX65" s="149" t="s">
        <v>134</v>
      </c>
      <c r="AY65" s="409" t="s">
        <v>59</v>
      </c>
      <c r="AZ65" s="43" t="s">
        <v>275</v>
      </c>
      <c r="BA65" s="43">
        <v>10</v>
      </c>
      <c r="BB65" s="43"/>
      <c r="BC65" s="43">
        <v>10</v>
      </c>
      <c r="BD65" s="43">
        <v>7</v>
      </c>
      <c r="BE65" s="43"/>
      <c r="BF65" s="43">
        <v>7</v>
      </c>
      <c r="BG65" s="43"/>
      <c r="BH65" s="43"/>
      <c r="BI65" s="43"/>
      <c r="BJ65" s="43"/>
      <c r="BK65" s="43"/>
      <c r="BL65" s="43"/>
      <c r="BM65" s="117">
        <f t="shared" si="3"/>
        <v>17</v>
      </c>
      <c r="BO65" s="45">
        <v>8</v>
      </c>
      <c r="BP65" s="60">
        <v>90</v>
      </c>
      <c r="BQ65" s="61">
        <v>10047309914</v>
      </c>
      <c r="BR65" s="148" t="s">
        <v>573</v>
      </c>
      <c r="BS65" s="149" t="s">
        <v>278</v>
      </c>
      <c r="BT65" s="149" t="s">
        <v>134</v>
      </c>
      <c r="BU65" s="409" t="s">
        <v>236</v>
      </c>
      <c r="BV65" s="646" t="s">
        <v>275</v>
      </c>
      <c r="BW65" s="43">
        <v>7</v>
      </c>
      <c r="BX65" s="43"/>
      <c r="BY65" s="43">
        <v>7</v>
      </c>
      <c r="BZ65" s="43">
        <v>10</v>
      </c>
      <c r="CA65" s="646"/>
      <c r="CB65" s="43">
        <v>10</v>
      </c>
      <c r="CC65" s="43">
        <v>9</v>
      </c>
      <c r="CD65" s="43"/>
      <c r="CE65" s="43">
        <v>10</v>
      </c>
      <c r="CF65" s="43"/>
      <c r="CG65" s="43"/>
      <c r="CH65" s="43"/>
      <c r="CI65" s="117">
        <f>BY65+CB65+CE65+CH65</f>
        <v>27</v>
      </c>
    </row>
    <row r="66" spans="1:87" s="49" customFormat="1" ht="15.95" customHeight="1">
      <c r="A66" s="45"/>
      <c r="B66" s="60">
        <v>71</v>
      </c>
      <c r="C66" s="61">
        <v>10047425506</v>
      </c>
      <c r="D66" s="148" t="s">
        <v>567</v>
      </c>
      <c r="E66" s="149" t="s">
        <v>290</v>
      </c>
      <c r="F66" s="149" t="s">
        <v>134</v>
      </c>
      <c r="G66" s="409" t="s">
        <v>242</v>
      </c>
      <c r="H66" s="43" t="s">
        <v>275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117"/>
      <c r="W66" s="45">
        <v>9</v>
      </c>
      <c r="X66" s="60">
        <v>23</v>
      </c>
      <c r="Y66" s="61">
        <v>10054524791</v>
      </c>
      <c r="Z66" s="148" t="s">
        <v>300</v>
      </c>
      <c r="AA66" s="149" t="s">
        <v>299</v>
      </c>
      <c r="AB66" s="149" t="s">
        <v>188</v>
      </c>
      <c r="AC66" s="409" t="s">
        <v>298</v>
      </c>
      <c r="AD66" s="43" t="s">
        <v>275</v>
      </c>
      <c r="AE66" s="43">
        <v>9</v>
      </c>
      <c r="AF66" s="43"/>
      <c r="AG66" s="43">
        <v>9</v>
      </c>
      <c r="AH66" s="43"/>
      <c r="AI66" s="43"/>
      <c r="AJ66" s="43"/>
      <c r="AK66" s="43"/>
      <c r="AL66" s="43"/>
      <c r="AM66" s="43"/>
      <c r="AN66" s="43"/>
      <c r="AO66" s="43"/>
      <c r="AP66" s="43"/>
      <c r="AQ66" s="117">
        <f t="shared" si="2"/>
        <v>9</v>
      </c>
      <c r="AS66" s="45">
        <v>9</v>
      </c>
      <c r="AT66" s="60">
        <v>85</v>
      </c>
      <c r="AU66" s="61">
        <v>10047201594</v>
      </c>
      <c r="AV66" s="148" t="s">
        <v>571</v>
      </c>
      <c r="AW66" s="149" t="s">
        <v>276</v>
      </c>
      <c r="AX66" s="149" t="s">
        <v>134</v>
      </c>
      <c r="AY66" s="409" t="s">
        <v>236</v>
      </c>
      <c r="AZ66" s="43" t="s">
        <v>282</v>
      </c>
      <c r="BA66" s="43">
        <v>6</v>
      </c>
      <c r="BB66" s="43"/>
      <c r="BC66" s="43">
        <v>6</v>
      </c>
      <c r="BD66" s="43">
        <v>14</v>
      </c>
      <c r="BE66" s="43" t="s">
        <v>607</v>
      </c>
      <c r="BF66" s="43">
        <v>14</v>
      </c>
      <c r="BG66" s="43"/>
      <c r="BH66" s="43"/>
      <c r="BI66" s="43"/>
      <c r="BJ66" s="43"/>
      <c r="BK66" s="43"/>
      <c r="BL66" s="43"/>
      <c r="BM66" s="117">
        <f t="shared" si="3"/>
        <v>20</v>
      </c>
      <c r="BO66" s="45">
        <v>9</v>
      </c>
      <c r="BP66" s="60">
        <v>40</v>
      </c>
      <c r="BQ66" s="61">
        <v>10046081751</v>
      </c>
      <c r="BR66" s="148" t="s">
        <v>564</v>
      </c>
      <c r="BS66" s="149" t="s">
        <v>296</v>
      </c>
      <c r="BT66" s="149" t="s">
        <v>558</v>
      </c>
      <c r="BU66" s="409" t="s">
        <v>95</v>
      </c>
      <c r="BV66" s="646" t="s">
        <v>275</v>
      </c>
      <c r="BW66" s="43">
        <v>13</v>
      </c>
      <c r="BX66" s="43"/>
      <c r="BY66" s="43">
        <v>13</v>
      </c>
      <c r="BZ66" s="43">
        <v>8</v>
      </c>
      <c r="CA66" s="646"/>
      <c r="CB66" s="43">
        <v>8</v>
      </c>
      <c r="CC66" s="43">
        <v>8</v>
      </c>
      <c r="CD66" s="43"/>
      <c r="CE66" s="43">
        <v>8</v>
      </c>
      <c r="CF66" s="43"/>
      <c r="CG66" s="43"/>
      <c r="CH66" s="43"/>
      <c r="CI66" s="117">
        <f>BY66+CB66+CE66+CH66</f>
        <v>29</v>
      </c>
    </row>
    <row r="67" spans="1:87" s="49" customFormat="1" ht="15.95" customHeight="1">
      <c r="A67" s="45"/>
      <c r="B67" s="60">
        <v>72</v>
      </c>
      <c r="C67" s="61">
        <v>10047254845</v>
      </c>
      <c r="D67" s="148" t="s">
        <v>568</v>
      </c>
      <c r="E67" s="149" t="s">
        <v>288</v>
      </c>
      <c r="F67" s="149" t="s">
        <v>134</v>
      </c>
      <c r="G67" s="409" t="s">
        <v>94</v>
      </c>
      <c r="H67" s="43" t="s">
        <v>282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117"/>
      <c r="W67" s="45">
        <v>10</v>
      </c>
      <c r="X67" s="60">
        <v>19</v>
      </c>
      <c r="Y67" s="61">
        <v>10047400749</v>
      </c>
      <c r="Z67" s="148" t="s">
        <v>562</v>
      </c>
      <c r="AA67" s="149" t="s">
        <v>305</v>
      </c>
      <c r="AB67" s="149" t="s">
        <v>134</v>
      </c>
      <c r="AC67" s="409" t="s">
        <v>59</v>
      </c>
      <c r="AD67" s="43" t="s">
        <v>275</v>
      </c>
      <c r="AE67" s="43">
        <v>10</v>
      </c>
      <c r="AF67" s="43"/>
      <c r="AG67" s="43">
        <v>10</v>
      </c>
      <c r="AH67" s="43"/>
      <c r="AI67" s="43"/>
      <c r="AJ67" s="43"/>
      <c r="AK67" s="43"/>
      <c r="AL67" s="43"/>
      <c r="AM67" s="43"/>
      <c r="AN67" s="43"/>
      <c r="AO67" s="43"/>
      <c r="AP67" s="43"/>
      <c r="AQ67" s="117">
        <f t="shared" si="2"/>
        <v>10</v>
      </c>
      <c r="AS67" s="45">
        <v>10</v>
      </c>
      <c r="AT67" s="60">
        <v>71</v>
      </c>
      <c r="AU67" s="61">
        <v>10047425506</v>
      </c>
      <c r="AV67" s="148" t="s">
        <v>567</v>
      </c>
      <c r="AW67" s="149" t="s">
        <v>290</v>
      </c>
      <c r="AX67" s="149" t="s">
        <v>134</v>
      </c>
      <c r="AY67" s="409" t="s">
        <v>242</v>
      </c>
      <c r="AZ67" s="43" t="s">
        <v>275</v>
      </c>
      <c r="BA67" s="43">
        <v>8</v>
      </c>
      <c r="BB67" s="43"/>
      <c r="BC67" s="43">
        <v>8</v>
      </c>
      <c r="BD67" s="43">
        <v>12</v>
      </c>
      <c r="BE67" s="43"/>
      <c r="BF67" s="43">
        <v>12</v>
      </c>
      <c r="BG67" s="43"/>
      <c r="BH67" s="43"/>
      <c r="BI67" s="43"/>
      <c r="BJ67" s="43"/>
      <c r="BK67" s="43"/>
      <c r="BL67" s="43"/>
      <c r="BM67" s="117">
        <f t="shared" si="3"/>
        <v>20</v>
      </c>
      <c r="BO67" s="45">
        <v>10</v>
      </c>
      <c r="BP67" s="60">
        <v>86</v>
      </c>
      <c r="BQ67" s="61">
        <v>10047310318</v>
      </c>
      <c r="BR67" s="148" t="s">
        <v>572</v>
      </c>
      <c r="BS67" s="149" t="s">
        <v>280</v>
      </c>
      <c r="BT67" s="149" t="s">
        <v>134</v>
      </c>
      <c r="BU67" s="409" t="s">
        <v>236</v>
      </c>
      <c r="BV67" s="646" t="s">
        <v>275</v>
      </c>
      <c r="BW67" s="43">
        <v>12</v>
      </c>
      <c r="BX67" s="43"/>
      <c r="BY67" s="43">
        <v>12</v>
      </c>
      <c r="BZ67" s="43">
        <v>9</v>
      </c>
      <c r="CA67" s="646"/>
      <c r="CB67" s="43">
        <v>9</v>
      </c>
      <c r="CC67" s="43">
        <v>11</v>
      </c>
      <c r="CD67" s="646"/>
      <c r="CE67" s="43">
        <v>9</v>
      </c>
      <c r="CF67" s="43"/>
      <c r="CG67" s="43"/>
      <c r="CH67" s="43"/>
      <c r="CI67" s="117">
        <f>BY67+CB67+CE67+CH67</f>
        <v>30</v>
      </c>
    </row>
    <row r="68" spans="1:87" s="49" customFormat="1" ht="15.95" customHeight="1">
      <c r="A68" s="45"/>
      <c r="B68" s="60">
        <v>73</v>
      </c>
      <c r="C68" s="61">
        <v>10047447431</v>
      </c>
      <c r="D68" s="148" t="s">
        <v>569</v>
      </c>
      <c r="E68" s="149" t="s">
        <v>286</v>
      </c>
      <c r="F68" s="149" t="s">
        <v>134</v>
      </c>
      <c r="G68" s="409" t="s">
        <v>94</v>
      </c>
      <c r="H68" s="43" t="s">
        <v>282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117"/>
      <c r="W68" s="45">
        <v>11</v>
      </c>
      <c r="X68" s="60">
        <v>22</v>
      </c>
      <c r="Y68" s="61">
        <v>10053904395</v>
      </c>
      <c r="Z68" s="148" t="s">
        <v>302</v>
      </c>
      <c r="AA68" s="149" t="s">
        <v>301</v>
      </c>
      <c r="AB68" s="149" t="s">
        <v>188</v>
      </c>
      <c r="AC68" s="409" t="s">
        <v>298</v>
      </c>
      <c r="AD68" s="43" t="s">
        <v>275</v>
      </c>
      <c r="AE68" s="43">
        <v>11</v>
      </c>
      <c r="AF68" s="43"/>
      <c r="AG68" s="43">
        <v>11</v>
      </c>
      <c r="AH68" s="43"/>
      <c r="AI68" s="43"/>
      <c r="AJ68" s="43"/>
      <c r="AK68" s="43"/>
      <c r="AL68" s="43"/>
      <c r="AM68" s="43"/>
      <c r="AN68" s="43"/>
      <c r="AO68" s="43"/>
      <c r="AP68" s="43"/>
      <c r="AQ68" s="117">
        <f t="shared" si="2"/>
        <v>11</v>
      </c>
      <c r="AS68" s="45">
        <v>11</v>
      </c>
      <c r="AT68" s="60">
        <v>86</v>
      </c>
      <c r="AU68" s="61">
        <v>10047310318</v>
      </c>
      <c r="AV68" s="148" t="s">
        <v>572</v>
      </c>
      <c r="AW68" s="149" t="s">
        <v>280</v>
      </c>
      <c r="AX68" s="149" t="s">
        <v>134</v>
      </c>
      <c r="AY68" s="409" t="s">
        <v>236</v>
      </c>
      <c r="AZ68" s="43" t="s">
        <v>275</v>
      </c>
      <c r="BA68" s="43">
        <v>12</v>
      </c>
      <c r="BB68" s="43"/>
      <c r="BC68" s="43">
        <v>12</v>
      </c>
      <c r="BD68" s="43">
        <v>9</v>
      </c>
      <c r="BE68" s="43"/>
      <c r="BF68" s="43">
        <v>9</v>
      </c>
      <c r="BG68" s="43"/>
      <c r="BH68" s="43"/>
      <c r="BI68" s="43"/>
      <c r="BJ68" s="43"/>
      <c r="BK68" s="43"/>
      <c r="BL68" s="43"/>
      <c r="BM68" s="117">
        <f t="shared" si="3"/>
        <v>21</v>
      </c>
      <c r="BO68" s="45">
        <v>11</v>
      </c>
      <c r="BP68" s="60">
        <v>71</v>
      </c>
      <c r="BQ68" s="61">
        <v>10047425506</v>
      </c>
      <c r="BR68" s="148" t="s">
        <v>567</v>
      </c>
      <c r="BS68" s="149" t="s">
        <v>290</v>
      </c>
      <c r="BT68" s="149" t="s">
        <v>134</v>
      </c>
      <c r="BU68" s="409" t="s">
        <v>94</v>
      </c>
      <c r="BV68" s="646" t="s">
        <v>275</v>
      </c>
      <c r="BW68" s="43">
        <v>8</v>
      </c>
      <c r="BX68" s="43"/>
      <c r="BY68" s="43">
        <v>8</v>
      </c>
      <c r="BZ68" s="43">
        <v>12</v>
      </c>
      <c r="CA68" s="646"/>
      <c r="CB68" s="43">
        <v>12</v>
      </c>
      <c r="CC68" s="43">
        <v>10</v>
      </c>
      <c r="CD68" s="646"/>
      <c r="CE68" s="43">
        <v>12</v>
      </c>
      <c r="CF68" s="43"/>
      <c r="CG68" s="43"/>
      <c r="CH68" s="43"/>
      <c r="CI68" s="117">
        <f>BY68+CB68+CE68+CH68</f>
        <v>32</v>
      </c>
    </row>
    <row r="69" spans="1:87" s="49" customFormat="1" ht="15.95" customHeight="1">
      <c r="A69" s="45"/>
      <c r="B69" s="60">
        <v>79</v>
      </c>
      <c r="C69" s="61">
        <v>10047337394</v>
      </c>
      <c r="D69" s="148" t="s">
        <v>570</v>
      </c>
      <c r="E69" s="149" t="s">
        <v>280</v>
      </c>
      <c r="F69" s="149" t="s">
        <v>134</v>
      </c>
      <c r="G69" s="409" t="s">
        <v>284</v>
      </c>
      <c r="H69" s="43" t="s">
        <v>275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117"/>
      <c r="W69" s="45">
        <v>12</v>
      </c>
      <c r="X69" s="60">
        <v>86</v>
      </c>
      <c r="Y69" s="61">
        <v>10047310318</v>
      </c>
      <c r="Z69" s="148" t="s">
        <v>572</v>
      </c>
      <c r="AA69" s="149" t="s">
        <v>280</v>
      </c>
      <c r="AB69" s="149" t="s">
        <v>134</v>
      </c>
      <c r="AC69" s="409" t="s">
        <v>236</v>
      </c>
      <c r="AD69" s="43" t="s">
        <v>275</v>
      </c>
      <c r="AE69" s="43">
        <v>12</v>
      </c>
      <c r="AF69" s="43"/>
      <c r="AG69" s="43">
        <v>12</v>
      </c>
      <c r="AH69" s="43"/>
      <c r="AI69" s="43"/>
      <c r="AJ69" s="43"/>
      <c r="AK69" s="43"/>
      <c r="AL69" s="43"/>
      <c r="AM69" s="43"/>
      <c r="AN69" s="43"/>
      <c r="AO69" s="43"/>
      <c r="AP69" s="43"/>
      <c r="AQ69" s="117">
        <f t="shared" si="2"/>
        <v>12</v>
      </c>
      <c r="AS69" s="45">
        <v>12</v>
      </c>
      <c r="AT69" s="60">
        <v>40</v>
      </c>
      <c r="AU69" s="61">
        <v>10046081751</v>
      </c>
      <c r="AV69" s="148" t="s">
        <v>564</v>
      </c>
      <c r="AW69" s="149" t="s">
        <v>296</v>
      </c>
      <c r="AX69" s="149" t="s">
        <v>558</v>
      </c>
      <c r="AY69" s="409" t="s">
        <v>95</v>
      </c>
      <c r="AZ69" s="43" t="s">
        <v>275</v>
      </c>
      <c r="BA69" s="43">
        <v>13</v>
      </c>
      <c r="BB69" s="43"/>
      <c r="BC69" s="43">
        <v>13</v>
      </c>
      <c r="BD69" s="43">
        <v>8</v>
      </c>
      <c r="BE69" s="43"/>
      <c r="BF69" s="43">
        <v>8</v>
      </c>
      <c r="BG69" s="43"/>
      <c r="BH69" s="43"/>
      <c r="BI69" s="43"/>
      <c r="BJ69" s="43"/>
      <c r="BK69" s="43"/>
      <c r="BL69" s="43"/>
      <c r="BM69" s="117">
        <f t="shared" si="3"/>
        <v>21</v>
      </c>
      <c r="BO69" s="45">
        <v>12</v>
      </c>
      <c r="BP69" s="60">
        <v>85</v>
      </c>
      <c r="BQ69" s="61">
        <v>10047201594</v>
      </c>
      <c r="BR69" s="148" t="s">
        <v>571</v>
      </c>
      <c r="BS69" s="149" t="s">
        <v>276</v>
      </c>
      <c r="BT69" s="149" t="s">
        <v>134</v>
      </c>
      <c r="BU69" s="409" t="s">
        <v>236</v>
      </c>
      <c r="BV69" s="646" t="s">
        <v>282</v>
      </c>
      <c r="BW69" s="43">
        <v>6</v>
      </c>
      <c r="BX69" s="43"/>
      <c r="BY69" s="43">
        <v>6</v>
      </c>
      <c r="BZ69" s="43">
        <v>14</v>
      </c>
      <c r="CA69" s="646" t="s">
        <v>607</v>
      </c>
      <c r="CB69" s="43">
        <v>14</v>
      </c>
      <c r="CC69" s="43">
        <v>15</v>
      </c>
      <c r="CD69" s="646" t="s">
        <v>607</v>
      </c>
      <c r="CE69" s="43">
        <v>14</v>
      </c>
      <c r="CF69" s="43"/>
      <c r="CG69" s="43"/>
      <c r="CH69" s="43"/>
      <c r="CI69" s="117">
        <f>BY69+CB69+CE69+CH69</f>
        <v>34</v>
      </c>
    </row>
    <row r="70" spans="1:87" s="49" customFormat="1" ht="15.95" customHeight="1">
      <c r="A70" s="45"/>
      <c r="B70" s="60">
        <v>85</v>
      </c>
      <c r="C70" s="61">
        <v>10047201594</v>
      </c>
      <c r="D70" s="148" t="s">
        <v>571</v>
      </c>
      <c r="E70" s="149" t="s">
        <v>276</v>
      </c>
      <c r="F70" s="149" t="s">
        <v>134</v>
      </c>
      <c r="G70" s="409" t="s">
        <v>236</v>
      </c>
      <c r="H70" s="43" t="s">
        <v>282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117"/>
      <c r="W70" s="45">
        <v>13</v>
      </c>
      <c r="X70" s="60">
        <v>40</v>
      </c>
      <c r="Y70" s="61">
        <v>10046081751</v>
      </c>
      <c r="Z70" s="148" t="s">
        <v>564</v>
      </c>
      <c r="AA70" s="149" t="s">
        <v>296</v>
      </c>
      <c r="AB70" s="149" t="s">
        <v>558</v>
      </c>
      <c r="AC70" s="409" t="s">
        <v>95</v>
      </c>
      <c r="AD70" s="43" t="s">
        <v>275</v>
      </c>
      <c r="AE70" s="43">
        <v>13</v>
      </c>
      <c r="AF70" s="43"/>
      <c r="AG70" s="43">
        <v>13</v>
      </c>
      <c r="AH70" s="43"/>
      <c r="AI70" s="43"/>
      <c r="AJ70" s="43"/>
      <c r="AK70" s="43"/>
      <c r="AL70" s="43"/>
      <c r="AM70" s="43"/>
      <c r="AN70" s="43"/>
      <c r="AO70" s="43"/>
      <c r="AP70" s="43"/>
      <c r="AQ70" s="117">
        <f t="shared" si="2"/>
        <v>13</v>
      </c>
      <c r="AS70" s="45">
        <v>13</v>
      </c>
      <c r="AT70" s="60">
        <v>23</v>
      </c>
      <c r="AU70" s="61">
        <v>10054524791</v>
      </c>
      <c r="AV70" s="148" t="s">
        <v>300</v>
      </c>
      <c r="AW70" s="149" t="s">
        <v>299</v>
      </c>
      <c r="AX70" s="149" t="s">
        <v>188</v>
      </c>
      <c r="AY70" s="409" t="s">
        <v>298</v>
      </c>
      <c r="AZ70" s="43" t="s">
        <v>275</v>
      </c>
      <c r="BA70" s="43">
        <v>9</v>
      </c>
      <c r="BB70" s="43"/>
      <c r="BC70" s="43">
        <v>9</v>
      </c>
      <c r="BD70" s="43">
        <v>15</v>
      </c>
      <c r="BE70" s="43" t="s">
        <v>607</v>
      </c>
      <c r="BF70" s="43">
        <v>15</v>
      </c>
      <c r="BG70" s="43"/>
      <c r="BH70" s="43"/>
      <c r="BI70" s="43"/>
      <c r="BJ70" s="43"/>
      <c r="BK70" s="43"/>
      <c r="BL70" s="43"/>
      <c r="BM70" s="117">
        <f t="shared" si="3"/>
        <v>24</v>
      </c>
      <c r="BO70" s="45">
        <v>13</v>
      </c>
      <c r="BP70" s="60">
        <v>20</v>
      </c>
      <c r="BQ70" s="61">
        <v>10047400446</v>
      </c>
      <c r="BR70" s="148" t="s">
        <v>563</v>
      </c>
      <c r="BS70" s="149" t="s">
        <v>303</v>
      </c>
      <c r="BT70" s="149" t="s">
        <v>134</v>
      </c>
      <c r="BU70" s="409" t="s">
        <v>59</v>
      </c>
      <c r="BV70" s="646" t="s">
        <v>275</v>
      </c>
      <c r="BW70" s="43">
        <v>16</v>
      </c>
      <c r="BX70" s="43"/>
      <c r="BY70" s="43">
        <v>16</v>
      </c>
      <c r="BZ70" s="43">
        <v>11</v>
      </c>
      <c r="CA70" s="646"/>
      <c r="CB70" s="43">
        <v>11</v>
      </c>
      <c r="CC70" s="43"/>
      <c r="CD70" s="646" t="s">
        <v>61</v>
      </c>
      <c r="CE70" s="43">
        <v>11</v>
      </c>
      <c r="CF70" s="43"/>
      <c r="CG70" s="43"/>
      <c r="CH70" s="43"/>
      <c r="CI70" s="117">
        <f>BY70+CB70+CE70+CH70</f>
        <v>38</v>
      </c>
    </row>
    <row r="71" spans="1:87" s="49" customFormat="1" ht="15.95" customHeight="1">
      <c r="A71" s="45"/>
      <c r="B71" s="60">
        <v>86</v>
      </c>
      <c r="C71" s="61">
        <v>10047310318</v>
      </c>
      <c r="D71" s="148" t="s">
        <v>572</v>
      </c>
      <c r="E71" s="149" t="s">
        <v>280</v>
      </c>
      <c r="F71" s="149" t="s">
        <v>134</v>
      </c>
      <c r="G71" s="409" t="s">
        <v>236</v>
      </c>
      <c r="H71" s="43" t="s">
        <v>275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117"/>
      <c r="W71" s="45">
        <v>14</v>
      </c>
      <c r="X71" s="60">
        <v>88</v>
      </c>
      <c r="Y71" s="61">
        <v>10047388726</v>
      </c>
      <c r="Z71" s="148" t="s">
        <v>574</v>
      </c>
      <c r="AA71" s="149" t="s">
        <v>276</v>
      </c>
      <c r="AB71" s="149" t="s">
        <v>134</v>
      </c>
      <c r="AC71" s="409" t="s">
        <v>236</v>
      </c>
      <c r="AD71" s="43" t="s">
        <v>275</v>
      </c>
      <c r="AE71" s="43">
        <v>14</v>
      </c>
      <c r="AF71" s="43"/>
      <c r="AG71" s="43">
        <v>14</v>
      </c>
      <c r="AH71" s="43"/>
      <c r="AI71" s="43"/>
      <c r="AJ71" s="43"/>
      <c r="AK71" s="43"/>
      <c r="AL71" s="43"/>
      <c r="AM71" s="43"/>
      <c r="AN71" s="43"/>
      <c r="AO71" s="43"/>
      <c r="AP71" s="43"/>
      <c r="AQ71" s="117">
        <f t="shared" si="2"/>
        <v>14</v>
      </c>
      <c r="AS71" s="45">
        <v>14</v>
      </c>
      <c r="AT71" s="60">
        <v>20</v>
      </c>
      <c r="AU71" s="61">
        <v>10047400446</v>
      </c>
      <c r="AV71" s="148" t="s">
        <v>563</v>
      </c>
      <c r="AW71" s="149" t="s">
        <v>303</v>
      </c>
      <c r="AX71" s="149" t="s">
        <v>134</v>
      </c>
      <c r="AY71" s="409" t="s">
        <v>59</v>
      </c>
      <c r="AZ71" s="43" t="s">
        <v>275</v>
      </c>
      <c r="BA71" s="43">
        <v>16</v>
      </c>
      <c r="BB71" s="43"/>
      <c r="BC71" s="43">
        <v>16</v>
      </c>
      <c r="BD71" s="43">
        <v>11</v>
      </c>
      <c r="BE71" s="43"/>
      <c r="BF71" s="43">
        <v>11</v>
      </c>
      <c r="BG71" s="43"/>
      <c r="BH71" s="43"/>
      <c r="BI71" s="43"/>
      <c r="BJ71" s="43"/>
      <c r="BK71" s="43"/>
      <c r="BL71" s="43"/>
      <c r="BM71" s="117">
        <f t="shared" si="3"/>
        <v>27</v>
      </c>
      <c r="BO71" s="45">
        <v>14</v>
      </c>
      <c r="BP71" s="60">
        <v>23</v>
      </c>
      <c r="BQ71" s="61">
        <v>10054524791</v>
      </c>
      <c r="BR71" s="148" t="s">
        <v>300</v>
      </c>
      <c r="BS71" s="149" t="s">
        <v>299</v>
      </c>
      <c r="BT71" s="149" t="s">
        <v>188</v>
      </c>
      <c r="BU71" s="409" t="s">
        <v>298</v>
      </c>
      <c r="BV71" s="646" t="s">
        <v>275</v>
      </c>
      <c r="BW71" s="43">
        <v>9</v>
      </c>
      <c r="BX71" s="43"/>
      <c r="BY71" s="43">
        <v>9</v>
      </c>
      <c r="BZ71" s="43">
        <v>15</v>
      </c>
      <c r="CA71" s="646" t="s">
        <v>607</v>
      </c>
      <c r="CB71" s="43">
        <v>15</v>
      </c>
      <c r="CC71" s="43">
        <v>12</v>
      </c>
      <c r="CD71" s="646"/>
      <c r="CE71" s="43">
        <v>15</v>
      </c>
      <c r="CF71" s="43"/>
      <c r="CG71" s="43"/>
      <c r="CH71" s="43"/>
      <c r="CI71" s="117">
        <f>BY71+CB71+CE71+CH71</f>
        <v>39</v>
      </c>
    </row>
    <row r="72" spans="1:87" s="49" customFormat="1" ht="15.95" customHeight="1">
      <c r="A72" s="45"/>
      <c r="B72" s="60">
        <v>88</v>
      </c>
      <c r="C72" s="61">
        <v>10047388726</v>
      </c>
      <c r="D72" s="148" t="s">
        <v>574</v>
      </c>
      <c r="E72" s="149" t="s">
        <v>276</v>
      </c>
      <c r="F72" s="149" t="s">
        <v>134</v>
      </c>
      <c r="G72" s="409" t="s">
        <v>236</v>
      </c>
      <c r="H72" s="43" t="s">
        <v>275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117"/>
      <c r="W72" s="45">
        <v>15</v>
      </c>
      <c r="X72" s="60">
        <v>79</v>
      </c>
      <c r="Y72" s="61">
        <v>10047337394</v>
      </c>
      <c r="Z72" s="148" t="s">
        <v>570</v>
      </c>
      <c r="AA72" s="149" t="s">
        <v>280</v>
      </c>
      <c r="AB72" s="149" t="s">
        <v>134</v>
      </c>
      <c r="AC72" s="409" t="s">
        <v>284</v>
      </c>
      <c r="AD72" s="43" t="s">
        <v>275</v>
      </c>
      <c r="AE72" s="43">
        <v>15</v>
      </c>
      <c r="AF72" s="43"/>
      <c r="AG72" s="43">
        <v>15</v>
      </c>
      <c r="AH72" s="43"/>
      <c r="AI72" s="43"/>
      <c r="AJ72" s="43"/>
      <c r="AK72" s="43"/>
      <c r="AL72" s="43"/>
      <c r="AM72" s="43"/>
      <c r="AN72" s="43"/>
      <c r="AO72" s="43"/>
      <c r="AP72" s="43"/>
      <c r="AQ72" s="117">
        <f t="shared" si="2"/>
        <v>15</v>
      </c>
      <c r="AS72" s="45">
        <v>15</v>
      </c>
      <c r="AT72" s="60">
        <v>79</v>
      </c>
      <c r="AU72" s="61">
        <v>10047337394</v>
      </c>
      <c r="AV72" s="148" t="s">
        <v>570</v>
      </c>
      <c r="AW72" s="149" t="s">
        <v>280</v>
      </c>
      <c r="AX72" s="149" t="s">
        <v>134</v>
      </c>
      <c r="AY72" s="409" t="s">
        <v>284</v>
      </c>
      <c r="AZ72" s="43" t="s">
        <v>275</v>
      </c>
      <c r="BA72" s="43">
        <v>15</v>
      </c>
      <c r="BB72" s="43"/>
      <c r="BC72" s="43">
        <v>15</v>
      </c>
      <c r="BD72" s="43">
        <v>13</v>
      </c>
      <c r="BE72" s="43"/>
      <c r="BF72" s="43">
        <v>13</v>
      </c>
      <c r="BG72" s="43"/>
      <c r="BH72" s="43"/>
      <c r="BI72" s="43"/>
      <c r="BJ72" s="43"/>
      <c r="BK72" s="43"/>
      <c r="BL72" s="43"/>
      <c r="BM72" s="117">
        <f t="shared" si="3"/>
        <v>28</v>
      </c>
      <c r="BO72" s="45">
        <v>15</v>
      </c>
      <c r="BP72" s="60">
        <v>79</v>
      </c>
      <c r="BQ72" s="61">
        <v>10047337394</v>
      </c>
      <c r="BR72" s="148" t="s">
        <v>570</v>
      </c>
      <c r="BS72" s="149" t="s">
        <v>280</v>
      </c>
      <c r="BT72" s="149" t="s">
        <v>134</v>
      </c>
      <c r="BU72" s="409" t="s">
        <v>284</v>
      </c>
      <c r="BV72" s="646" t="s">
        <v>275</v>
      </c>
      <c r="BW72" s="43">
        <v>15</v>
      </c>
      <c r="BX72" s="43"/>
      <c r="BY72" s="43">
        <v>15</v>
      </c>
      <c r="BZ72" s="43">
        <v>13</v>
      </c>
      <c r="CA72" s="646"/>
      <c r="CB72" s="43">
        <v>13</v>
      </c>
      <c r="CC72" s="43">
        <v>14</v>
      </c>
      <c r="CD72" s="43"/>
      <c r="CE72" s="43">
        <v>13</v>
      </c>
      <c r="CF72" s="43"/>
      <c r="CG72" s="43"/>
      <c r="CH72" s="43"/>
      <c r="CI72" s="117">
        <f>BY72+CB72+CE72+CH72</f>
        <v>41</v>
      </c>
    </row>
    <row r="73" spans="1:87" s="49" customFormat="1" ht="15.95" customHeight="1">
      <c r="A73" s="45"/>
      <c r="B73" s="60">
        <v>90</v>
      </c>
      <c r="C73" s="61">
        <v>10047309914</v>
      </c>
      <c r="D73" s="148" t="s">
        <v>573</v>
      </c>
      <c r="E73" s="149" t="s">
        <v>278</v>
      </c>
      <c r="F73" s="149" t="s">
        <v>134</v>
      </c>
      <c r="G73" s="409" t="s">
        <v>236</v>
      </c>
      <c r="H73" s="43" t="s">
        <v>275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117"/>
      <c r="W73" s="45">
        <v>16</v>
      </c>
      <c r="X73" s="60">
        <v>20</v>
      </c>
      <c r="Y73" s="61">
        <v>10047400446</v>
      </c>
      <c r="Z73" s="148" t="s">
        <v>563</v>
      </c>
      <c r="AA73" s="149" t="s">
        <v>303</v>
      </c>
      <c r="AB73" s="149" t="s">
        <v>134</v>
      </c>
      <c r="AC73" s="409" t="s">
        <v>59</v>
      </c>
      <c r="AD73" s="43" t="s">
        <v>275</v>
      </c>
      <c r="AE73" s="43">
        <v>16</v>
      </c>
      <c r="AF73" s="43"/>
      <c r="AG73" s="43">
        <v>16</v>
      </c>
      <c r="AH73" s="43"/>
      <c r="AI73" s="43"/>
      <c r="AJ73" s="43"/>
      <c r="AK73" s="43"/>
      <c r="AL73" s="43"/>
      <c r="AM73" s="43"/>
      <c r="AN73" s="43"/>
      <c r="AO73" s="43"/>
      <c r="AP73" s="43"/>
      <c r="AQ73" s="117">
        <f t="shared" si="2"/>
        <v>16</v>
      </c>
      <c r="AS73" s="45">
        <v>16</v>
      </c>
      <c r="AT73" s="60">
        <v>88</v>
      </c>
      <c r="AU73" s="61">
        <v>10047388726</v>
      </c>
      <c r="AV73" s="148" t="s">
        <v>574</v>
      </c>
      <c r="AW73" s="149" t="s">
        <v>276</v>
      </c>
      <c r="AX73" s="149" t="s">
        <v>134</v>
      </c>
      <c r="AY73" s="409" t="s">
        <v>236</v>
      </c>
      <c r="AZ73" s="43" t="s">
        <v>275</v>
      </c>
      <c r="BA73" s="43">
        <v>14</v>
      </c>
      <c r="BB73" s="43"/>
      <c r="BC73" s="43">
        <v>14</v>
      </c>
      <c r="BD73" s="43">
        <v>16</v>
      </c>
      <c r="BE73" s="43" t="s">
        <v>607</v>
      </c>
      <c r="BF73" s="43">
        <v>16</v>
      </c>
      <c r="BG73" s="43"/>
      <c r="BH73" s="43"/>
      <c r="BI73" s="43"/>
      <c r="BJ73" s="43"/>
      <c r="BK73" s="43"/>
      <c r="BL73" s="43"/>
      <c r="BM73" s="117">
        <f t="shared" si="3"/>
        <v>30</v>
      </c>
      <c r="BO73" s="45">
        <v>16</v>
      </c>
      <c r="BP73" s="60">
        <v>88</v>
      </c>
      <c r="BQ73" s="61">
        <v>10047388726</v>
      </c>
      <c r="BR73" s="148" t="s">
        <v>574</v>
      </c>
      <c r="BS73" s="149" t="s">
        <v>276</v>
      </c>
      <c r="BT73" s="149" t="s">
        <v>134</v>
      </c>
      <c r="BU73" s="409" t="s">
        <v>236</v>
      </c>
      <c r="BV73" s="646" t="s">
        <v>275</v>
      </c>
      <c r="BW73" s="43">
        <v>14</v>
      </c>
      <c r="BX73" s="43"/>
      <c r="BY73" s="43">
        <v>14</v>
      </c>
      <c r="BZ73" s="43">
        <v>16</v>
      </c>
      <c r="CA73" s="646" t="s">
        <v>607</v>
      </c>
      <c r="CB73" s="43">
        <v>16</v>
      </c>
      <c r="CC73" s="43">
        <v>13</v>
      </c>
      <c r="CD73" s="43"/>
      <c r="CE73" s="43">
        <v>16</v>
      </c>
      <c r="CF73" s="43"/>
      <c r="CG73" s="43"/>
      <c r="CH73" s="43"/>
      <c r="CI73" s="117">
        <f>BY73+CB73+CE73+CH73</f>
        <v>46</v>
      </c>
    </row>
    <row r="74" spans="1:87" s="49" customFormat="1" ht="18" customHeight="1">
      <c r="A74" s="40"/>
      <c r="B74" s="42" t="s">
        <v>41</v>
      </c>
      <c r="C74" s="40"/>
      <c r="D74" s="39">
        <v>16</v>
      </c>
      <c r="E74" s="41"/>
      <c r="F74" s="40"/>
      <c r="G74" s="62"/>
      <c r="H74" s="72"/>
      <c r="I74" s="72"/>
      <c r="J74" s="72"/>
      <c r="K74" s="72"/>
      <c r="L74" s="72"/>
      <c r="M74" s="72"/>
      <c r="N74" s="72"/>
      <c r="O74" s="72"/>
      <c r="P74" s="72"/>
      <c r="Q74" s="48"/>
      <c r="R74" s="48"/>
      <c r="S74" s="48"/>
      <c r="T74" s="48"/>
      <c r="U74" s="47"/>
      <c r="V74" s="35"/>
      <c r="W74" s="40"/>
      <c r="X74" s="42" t="s">
        <v>41</v>
      </c>
      <c r="Y74" s="40"/>
      <c r="Z74" s="39">
        <v>16</v>
      </c>
      <c r="AA74" s="41"/>
      <c r="AB74" s="40"/>
      <c r="AC74" s="62"/>
      <c r="AD74" s="72"/>
      <c r="AE74" s="565">
        <v>0.73888888888888893</v>
      </c>
      <c r="AF74" s="486"/>
      <c r="AG74" s="486"/>
      <c r="AH74" s="72"/>
      <c r="AI74" s="72"/>
      <c r="AJ74" s="72"/>
      <c r="AK74" s="72"/>
      <c r="AL74" s="72"/>
      <c r="AM74" s="48"/>
      <c r="AN74" s="48"/>
      <c r="AO74" s="48"/>
      <c r="AP74" s="48"/>
      <c r="AQ74" s="47"/>
      <c r="AR74" s="35"/>
      <c r="AS74" s="40"/>
      <c r="AT74" s="42" t="s">
        <v>41</v>
      </c>
      <c r="AU74" s="40"/>
      <c r="AV74" s="39">
        <v>16</v>
      </c>
      <c r="AW74" s="41"/>
      <c r="AX74" s="40"/>
      <c r="AY74" s="62"/>
      <c r="AZ74" s="72"/>
      <c r="BA74" s="566">
        <v>0.73888888888888893</v>
      </c>
      <c r="BB74" s="567"/>
      <c r="BC74" s="567"/>
      <c r="BD74" s="566">
        <v>0.4152777777777778</v>
      </c>
      <c r="BE74" s="567"/>
      <c r="BF74" s="567"/>
      <c r="BG74" s="72"/>
      <c r="BH74" s="72"/>
      <c r="BI74" s="48"/>
      <c r="BJ74" s="48"/>
      <c r="BK74" s="48"/>
      <c r="BL74" s="48"/>
      <c r="BM74" s="47"/>
      <c r="BN74" s="35"/>
      <c r="BO74" s="40"/>
      <c r="BP74" s="42" t="s">
        <v>41</v>
      </c>
      <c r="BQ74" s="40"/>
      <c r="BR74" s="39">
        <v>16</v>
      </c>
      <c r="BS74" s="41"/>
      <c r="BT74" s="40"/>
      <c r="BU74" s="62"/>
      <c r="BV74" s="445"/>
      <c r="BW74" s="566">
        <v>0.73888888888888893</v>
      </c>
      <c r="BX74" s="567"/>
      <c r="BY74" s="567"/>
      <c r="BZ74" s="566">
        <v>0.4152777777777778</v>
      </c>
      <c r="CA74" s="567"/>
      <c r="CB74" s="567"/>
      <c r="CC74" s="566">
        <v>0.59722222222222221</v>
      </c>
      <c r="CD74" s="567"/>
      <c r="CE74" s="567"/>
      <c r="CF74" s="48"/>
      <c r="CG74" s="48"/>
      <c r="CH74" s="48"/>
      <c r="CI74" s="47"/>
    </row>
    <row r="76" spans="1:87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</row>
    <row r="77" spans="1:87">
      <c r="A77" s="53" t="s">
        <v>46</v>
      </c>
      <c r="B77" s="53" t="s">
        <v>45</v>
      </c>
      <c r="C77" s="53" t="s">
        <v>127</v>
      </c>
      <c r="D77" s="53" t="s">
        <v>135</v>
      </c>
      <c r="E77" s="53" t="s">
        <v>137</v>
      </c>
      <c r="F77" s="53" t="s">
        <v>133</v>
      </c>
      <c r="G77" s="53" t="s">
        <v>44</v>
      </c>
      <c r="H77" s="53"/>
      <c r="I77" s="560" t="s">
        <v>100</v>
      </c>
      <c r="J77" s="560"/>
      <c r="K77" s="560"/>
      <c r="L77" s="561" t="s">
        <v>626</v>
      </c>
      <c r="M77" s="561"/>
      <c r="N77" s="561"/>
      <c r="O77" s="560" t="s">
        <v>217</v>
      </c>
      <c r="P77" s="560"/>
      <c r="Q77" s="560"/>
      <c r="R77" s="562" t="s">
        <v>627</v>
      </c>
      <c r="S77" s="562"/>
      <c r="T77" s="562"/>
      <c r="U77" s="306" t="s">
        <v>142</v>
      </c>
      <c r="W77" s="53" t="s">
        <v>46</v>
      </c>
      <c r="X77" s="53" t="s">
        <v>45</v>
      </c>
      <c r="Y77" s="53" t="s">
        <v>127</v>
      </c>
      <c r="Z77" s="53" t="s">
        <v>135</v>
      </c>
      <c r="AA77" s="53" t="s">
        <v>137</v>
      </c>
      <c r="AB77" s="53" t="s">
        <v>133</v>
      </c>
      <c r="AC77" s="53" t="s">
        <v>44</v>
      </c>
      <c r="AD77" s="53"/>
      <c r="AE77" s="560" t="s">
        <v>100</v>
      </c>
      <c r="AF77" s="560"/>
      <c r="AG77" s="560"/>
      <c r="AH77" s="561" t="s">
        <v>626</v>
      </c>
      <c r="AI77" s="561"/>
      <c r="AJ77" s="561"/>
      <c r="AK77" s="560" t="s">
        <v>217</v>
      </c>
      <c r="AL77" s="560"/>
      <c r="AM77" s="560"/>
      <c r="AN77" s="562" t="s">
        <v>627</v>
      </c>
      <c r="AO77" s="562"/>
      <c r="AP77" s="562"/>
      <c r="AQ77" s="306" t="s">
        <v>142</v>
      </c>
      <c r="AS77" s="53" t="s">
        <v>46</v>
      </c>
      <c r="AT77" s="53" t="s">
        <v>45</v>
      </c>
      <c r="AU77" s="53" t="s">
        <v>127</v>
      </c>
      <c r="AV77" s="53" t="s">
        <v>135</v>
      </c>
      <c r="AW77" s="53" t="s">
        <v>137</v>
      </c>
      <c r="AX77" s="53" t="s">
        <v>133</v>
      </c>
      <c r="AY77" s="53" t="s">
        <v>44</v>
      </c>
      <c r="AZ77" s="53"/>
      <c r="BA77" s="560" t="s">
        <v>100</v>
      </c>
      <c r="BB77" s="560"/>
      <c r="BC77" s="560"/>
      <c r="BD77" s="561" t="s">
        <v>626</v>
      </c>
      <c r="BE77" s="561"/>
      <c r="BF77" s="561"/>
      <c r="BG77" s="560" t="s">
        <v>217</v>
      </c>
      <c r="BH77" s="560"/>
      <c r="BI77" s="560"/>
      <c r="BJ77" s="562" t="s">
        <v>627</v>
      </c>
      <c r="BK77" s="562"/>
      <c r="BL77" s="562"/>
      <c r="BM77" s="306" t="s">
        <v>142</v>
      </c>
      <c r="BO77" s="53" t="s">
        <v>46</v>
      </c>
      <c r="BP77" s="53" t="s">
        <v>45</v>
      </c>
      <c r="BQ77" s="53" t="s">
        <v>127</v>
      </c>
      <c r="BR77" s="53" t="s">
        <v>135</v>
      </c>
      <c r="BS77" s="53" t="s">
        <v>137</v>
      </c>
      <c r="BT77" s="53" t="s">
        <v>133</v>
      </c>
      <c r="BU77" s="53" t="s">
        <v>44</v>
      </c>
      <c r="BV77" s="53"/>
      <c r="BW77" s="560" t="s">
        <v>100</v>
      </c>
      <c r="BX77" s="560"/>
      <c r="BY77" s="560"/>
      <c r="BZ77" s="561" t="s">
        <v>626</v>
      </c>
      <c r="CA77" s="561"/>
      <c r="CB77" s="561"/>
      <c r="CC77" s="560" t="s">
        <v>217</v>
      </c>
      <c r="CD77" s="560"/>
      <c r="CE77" s="560"/>
      <c r="CF77" s="562"/>
      <c r="CG77" s="562"/>
      <c r="CH77" s="562"/>
      <c r="CI77" s="306" t="s">
        <v>142</v>
      </c>
    </row>
    <row r="78" spans="1:87" s="49" customFormat="1" ht="15.95" customHeight="1">
      <c r="A78" s="51" t="s">
        <v>43</v>
      </c>
      <c r="B78" s="51" t="s">
        <v>42</v>
      </c>
      <c r="C78" s="51" t="s">
        <v>127</v>
      </c>
      <c r="D78" s="51" t="s">
        <v>136</v>
      </c>
      <c r="E78" s="51" t="s">
        <v>138</v>
      </c>
      <c r="F78" s="51" t="s">
        <v>133</v>
      </c>
      <c r="G78" s="51" t="s">
        <v>26</v>
      </c>
      <c r="H78" s="51"/>
      <c r="I78" s="305" t="s">
        <v>139</v>
      </c>
      <c r="J78" s="305" t="s">
        <v>140</v>
      </c>
      <c r="K78" s="305" t="s">
        <v>141</v>
      </c>
      <c r="L78" s="52" t="s">
        <v>139</v>
      </c>
      <c r="M78" s="52" t="s">
        <v>140</v>
      </c>
      <c r="N78" s="52" t="s">
        <v>141</v>
      </c>
      <c r="O78" s="305" t="s">
        <v>139</v>
      </c>
      <c r="P78" s="305" t="s">
        <v>140</v>
      </c>
      <c r="Q78" s="305" t="s">
        <v>141</v>
      </c>
      <c r="R78" s="308" t="s">
        <v>139</v>
      </c>
      <c r="S78" s="308" t="s">
        <v>140</v>
      </c>
      <c r="T78" s="308" t="s">
        <v>141</v>
      </c>
      <c r="U78" s="307"/>
      <c r="W78" s="51" t="s">
        <v>43</v>
      </c>
      <c r="X78" s="51" t="s">
        <v>42</v>
      </c>
      <c r="Y78" s="51" t="s">
        <v>127</v>
      </c>
      <c r="Z78" s="51" t="s">
        <v>136</v>
      </c>
      <c r="AA78" s="51" t="s">
        <v>138</v>
      </c>
      <c r="AB78" s="51" t="s">
        <v>133</v>
      </c>
      <c r="AC78" s="51" t="s">
        <v>26</v>
      </c>
      <c r="AD78" s="51"/>
      <c r="AE78" s="305" t="s">
        <v>139</v>
      </c>
      <c r="AF78" s="305" t="s">
        <v>140</v>
      </c>
      <c r="AG78" s="305" t="s">
        <v>141</v>
      </c>
      <c r="AH78" s="52" t="s">
        <v>139</v>
      </c>
      <c r="AI78" s="52" t="s">
        <v>140</v>
      </c>
      <c r="AJ78" s="52" t="s">
        <v>141</v>
      </c>
      <c r="AK78" s="305" t="s">
        <v>139</v>
      </c>
      <c r="AL78" s="305" t="s">
        <v>140</v>
      </c>
      <c r="AM78" s="305" t="s">
        <v>141</v>
      </c>
      <c r="AN78" s="308" t="s">
        <v>139</v>
      </c>
      <c r="AO78" s="308" t="s">
        <v>140</v>
      </c>
      <c r="AP78" s="308" t="s">
        <v>141</v>
      </c>
      <c r="AQ78" s="307"/>
      <c r="AS78" s="51" t="s">
        <v>43</v>
      </c>
      <c r="AT78" s="51" t="s">
        <v>42</v>
      </c>
      <c r="AU78" s="51" t="s">
        <v>127</v>
      </c>
      <c r="AV78" s="51" t="s">
        <v>136</v>
      </c>
      <c r="AW78" s="51" t="s">
        <v>138</v>
      </c>
      <c r="AX78" s="51" t="s">
        <v>133</v>
      </c>
      <c r="AY78" s="51" t="s">
        <v>26</v>
      </c>
      <c r="AZ78" s="51"/>
      <c r="BA78" s="305" t="s">
        <v>139</v>
      </c>
      <c r="BB78" s="305" t="s">
        <v>140</v>
      </c>
      <c r="BC78" s="305" t="s">
        <v>141</v>
      </c>
      <c r="BD78" s="52" t="s">
        <v>139</v>
      </c>
      <c r="BE78" s="52" t="s">
        <v>140</v>
      </c>
      <c r="BF78" s="52" t="s">
        <v>141</v>
      </c>
      <c r="BG78" s="305" t="s">
        <v>139</v>
      </c>
      <c r="BH78" s="305" t="s">
        <v>140</v>
      </c>
      <c r="BI78" s="305" t="s">
        <v>141</v>
      </c>
      <c r="BJ78" s="308" t="s">
        <v>139</v>
      </c>
      <c r="BK78" s="308" t="s">
        <v>140</v>
      </c>
      <c r="BL78" s="308" t="s">
        <v>141</v>
      </c>
      <c r="BM78" s="307"/>
      <c r="BO78" s="51" t="s">
        <v>43</v>
      </c>
      <c r="BP78" s="51" t="s">
        <v>42</v>
      </c>
      <c r="BQ78" s="51" t="s">
        <v>127</v>
      </c>
      <c r="BR78" s="51" t="s">
        <v>136</v>
      </c>
      <c r="BS78" s="51" t="s">
        <v>138</v>
      </c>
      <c r="BT78" s="51" t="s">
        <v>133</v>
      </c>
      <c r="BU78" s="51" t="s">
        <v>26</v>
      </c>
      <c r="BV78" s="51"/>
      <c r="BW78" s="305" t="s">
        <v>139</v>
      </c>
      <c r="BX78" s="305" t="s">
        <v>140</v>
      </c>
      <c r="BY78" s="305" t="s">
        <v>141</v>
      </c>
      <c r="BZ78" s="52" t="s">
        <v>139</v>
      </c>
      <c r="CA78" s="52" t="s">
        <v>140</v>
      </c>
      <c r="CB78" s="52" t="s">
        <v>141</v>
      </c>
      <c r="CC78" s="305" t="s">
        <v>139</v>
      </c>
      <c r="CD78" s="305" t="s">
        <v>140</v>
      </c>
      <c r="CE78" s="305" t="s">
        <v>141</v>
      </c>
      <c r="CF78" s="448"/>
      <c r="CG78" s="448"/>
      <c r="CH78" s="448"/>
      <c r="CI78" s="307"/>
    </row>
    <row r="79" spans="1:87" s="49" customFormat="1" ht="15.95" customHeight="1" thickBot="1">
      <c r="A79" s="36"/>
      <c r="B79" s="36"/>
      <c r="C79" s="38"/>
      <c r="D79" s="38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W79" s="36"/>
      <c r="X79" s="36"/>
      <c r="Y79" s="38"/>
      <c r="Z79" s="38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S79" s="36"/>
      <c r="AT79" s="36"/>
      <c r="AU79" s="38"/>
      <c r="AV79" s="38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O79" s="36"/>
      <c r="BP79" s="36"/>
      <c r="BQ79" s="38"/>
      <c r="BR79" s="38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</row>
    <row r="80" spans="1:87" s="49" customFormat="1" ht="15.95" customHeight="1">
      <c r="A80" s="564" t="s">
        <v>625</v>
      </c>
      <c r="B80" s="564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4"/>
      <c r="U80" s="564"/>
      <c r="W80" s="564" t="s">
        <v>625</v>
      </c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  <c r="AH80" s="564"/>
      <c r="AI80" s="564"/>
      <c r="AJ80" s="564"/>
      <c r="AK80" s="564"/>
      <c r="AL80" s="564"/>
      <c r="AM80" s="564"/>
      <c r="AN80" s="564"/>
      <c r="AO80" s="564"/>
      <c r="AP80" s="564"/>
      <c r="AQ80" s="564"/>
      <c r="AS80" s="564" t="s">
        <v>625</v>
      </c>
      <c r="AT80" s="564"/>
      <c r="AU80" s="564"/>
      <c r="AV80" s="564"/>
      <c r="AW80" s="564"/>
      <c r="AX80" s="564"/>
      <c r="AY80" s="564"/>
      <c r="AZ80" s="564"/>
      <c r="BA80" s="564"/>
      <c r="BB80" s="564"/>
      <c r="BC80" s="564"/>
      <c r="BD80" s="564"/>
      <c r="BE80" s="564"/>
      <c r="BF80" s="564"/>
      <c r="BG80" s="564"/>
      <c r="BH80" s="564"/>
      <c r="BI80" s="564"/>
      <c r="BJ80" s="564"/>
      <c r="BK80" s="564"/>
      <c r="BL80" s="564"/>
      <c r="BM80" s="564"/>
      <c r="BO80" s="564" t="s">
        <v>625</v>
      </c>
      <c r="BP80" s="564"/>
      <c r="BQ80" s="564"/>
      <c r="BR80" s="564"/>
      <c r="BS80" s="564"/>
      <c r="BT80" s="564"/>
      <c r="BU80" s="564"/>
      <c r="BV80" s="564"/>
      <c r="BW80" s="564"/>
      <c r="BX80" s="564"/>
      <c r="BY80" s="564"/>
      <c r="BZ80" s="564"/>
      <c r="CA80" s="564"/>
      <c r="CB80" s="564"/>
      <c r="CC80" s="564"/>
      <c r="CD80" s="564"/>
      <c r="CE80" s="564"/>
      <c r="CF80" s="564"/>
      <c r="CG80" s="564"/>
      <c r="CH80" s="564"/>
      <c r="CI80" s="564"/>
    </row>
    <row r="81" spans="1:87" s="49" customFormat="1" ht="15.95" customHeight="1">
      <c r="A81" s="436" t="s">
        <v>624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W81" s="436" t="s">
        <v>624</v>
      </c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S81" s="436" t="s">
        <v>624</v>
      </c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O81" s="436" t="s">
        <v>624</v>
      </c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</row>
    <row r="82" spans="1:87" s="49" customFormat="1" ht="15.95" customHeight="1">
      <c r="A82" s="45"/>
      <c r="B82" s="60">
        <v>2</v>
      </c>
      <c r="C82" s="61">
        <v>10046614241</v>
      </c>
      <c r="D82" s="148" t="s">
        <v>498</v>
      </c>
      <c r="E82" s="149" t="s">
        <v>497</v>
      </c>
      <c r="F82" s="149" t="s">
        <v>134</v>
      </c>
      <c r="G82" s="409" t="s">
        <v>495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117"/>
      <c r="W82" s="45">
        <v>1</v>
      </c>
      <c r="X82" s="60">
        <v>3</v>
      </c>
      <c r="Y82" s="61">
        <v>10051673294</v>
      </c>
      <c r="Z82" s="148" t="s">
        <v>496</v>
      </c>
      <c r="AA82" s="149" t="s">
        <v>255</v>
      </c>
      <c r="AB82" s="149" t="s">
        <v>134</v>
      </c>
      <c r="AC82" s="409" t="s">
        <v>495</v>
      </c>
      <c r="AD82" s="43"/>
      <c r="AE82" s="43">
        <v>1</v>
      </c>
      <c r="AF82" s="43"/>
      <c r="AG82" s="43">
        <v>1</v>
      </c>
      <c r="AH82" s="43"/>
      <c r="AI82" s="43"/>
      <c r="AJ82" s="43"/>
      <c r="AK82" s="43"/>
      <c r="AL82" s="43"/>
      <c r="AM82" s="43"/>
      <c r="AN82" s="43"/>
      <c r="AO82" s="43"/>
      <c r="AP82" s="43"/>
      <c r="AQ82" s="117">
        <f t="shared" ref="AQ82:AQ87" si="4">AG82+AJ82+AM82+AP82</f>
        <v>1</v>
      </c>
      <c r="AS82" s="45">
        <v>1</v>
      </c>
      <c r="AT82" s="60">
        <v>3</v>
      </c>
      <c r="AU82" s="61">
        <v>10051673294</v>
      </c>
      <c r="AV82" s="148" t="s">
        <v>496</v>
      </c>
      <c r="AW82" s="149" t="s">
        <v>255</v>
      </c>
      <c r="AX82" s="149" t="s">
        <v>134</v>
      </c>
      <c r="AY82" s="409" t="s">
        <v>495</v>
      </c>
      <c r="AZ82" s="43"/>
      <c r="BA82" s="43">
        <v>1</v>
      </c>
      <c r="BB82" s="43"/>
      <c r="BC82" s="43">
        <v>1</v>
      </c>
      <c r="BD82" s="43">
        <v>1</v>
      </c>
      <c r="BE82" s="43">
        <v>14</v>
      </c>
      <c r="BF82" s="43">
        <v>1</v>
      </c>
      <c r="BG82" s="43"/>
      <c r="BH82" s="43"/>
      <c r="BI82" s="43"/>
      <c r="BJ82" s="43"/>
      <c r="BK82" s="43"/>
      <c r="BL82" s="43"/>
      <c r="BM82" s="117">
        <f t="shared" ref="BM82:BM87" si="5">BC82+BF82+BI82+BL82</f>
        <v>2</v>
      </c>
      <c r="BO82" s="45">
        <v>1</v>
      </c>
      <c r="BP82" s="60">
        <v>3</v>
      </c>
      <c r="BQ82" s="61">
        <v>10051673294</v>
      </c>
      <c r="BR82" s="148" t="s">
        <v>496</v>
      </c>
      <c r="BS82" s="149" t="s">
        <v>255</v>
      </c>
      <c r="BT82" s="149" t="s">
        <v>134</v>
      </c>
      <c r="BU82" s="409" t="s">
        <v>495</v>
      </c>
      <c r="BV82" s="43"/>
      <c r="BW82" s="43">
        <v>1</v>
      </c>
      <c r="BX82" s="43"/>
      <c r="BY82" s="43">
        <v>1</v>
      </c>
      <c r="BZ82" s="43">
        <v>1</v>
      </c>
      <c r="CA82" s="43">
        <v>14</v>
      </c>
      <c r="CB82" s="43">
        <v>1</v>
      </c>
      <c r="CC82" s="43">
        <v>1</v>
      </c>
      <c r="CD82" s="43"/>
      <c r="CE82" s="43">
        <v>1</v>
      </c>
      <c r="CF82" s="43"/>
      <c r="CG82" s="43"/>
      <c r="CH82" s="43"/>
      <c r="CI82" s="117">
        <f>BY82+CB82+CE82+CH82</f>
        <v>3</v>
      </c>
    </row>
    <row r="83" spans="1:87" s="49" customFormat="1" ht="15.75" customHeight="1">
      <c r="A83" s="45"/>
      <c r="B83" s="60">
        <v>3</v>
      </c>
      <c r="C83" s="61">
        <v>10051673294</v>
      </c>
      <c r="D83" s="148" t="s">
        <v>496</v>
      </c>
      <c r="E83" s="149" t="s">
        <v>255</v>
      </c>
      <c r="F83" s="149" t="s">
        <v>134</v>
      </c>
      <c r="G83" s="409" t="s">
        <v>495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117"/>
      <c r="W83" s="45">
        <v>2</v>
      </c>
      <c r="X83" s="60">
        <v>2</v>
      </c>
      <c r="Y83" s="61">
        <v>10046614241</v>
      </c>
      <c r="Z83" s="148" t="s">
        <v>498</v>
      </c>
      <c r="AA83" s="149" t="s">
        <v>497</v>
      </c>
      <c r="AB83" s="149" t="s">
        <v>134</v>
      </c>
      <c r="AC83" s="409" t="s">
        <v>495</v>
      </c>
      <c r="AD83" s="43"/>
      <c r="AE83" s="43">
        <v>2</v>
      </c>
      <c r="AF83" s="43"/>
      <c r="AG83" s="43">
        <v>2</v>
      </c>
      <c r="AH83" s="43"/>
      <c r="AI83" s="43"/>
      <c r="AJ83" s="43"/>
      <c r="AK83" s="43"/>
      <c r="AL83" s="43"/>
      <c r="AM83" s="43"/>
      <c r="AN83" s="43"/>
      <c r="AO83" s="43"/>
      <c r="AP83" s="43"/>
      <c r="AQ83" s="117">
        <f t="shared" si="4"/>
        <v>2</v>
      </c>
      <c r="AS83" s="45">
        <v>2</v>
      </c>
      <c r="AT83" s="60">
        <v>2</v>
      </c>
      <c r="AU83" s="61">
        <v>10046614241</v>
      </c>
      <c r="AV83" s="148" t="s">
        <v>498</v>
      </c>
      <c r="AW83" s="149" t="s">
        <v>497</v>
      </c>
      <c r="AX83" s="149" t="s">
        <v>134</v>
      </c>
      <c r="AY83" s="409" t="s">
        <v>495</v>
      </c>
      <c r="AZ83" s="43"/>
      <c r="BA83" s="43">
        <v>2</v>
      </c>
      <c r="BB83" s="43"/>
      <c r="BC83" s="43">
        <v>2</v>
      </c>
      <c r="BD83" s="43">
        <v>2</v>
      </c>
      <c r="BE83" s="43">
        <v>5</v>
      </c>
      <c r="BF83" s="43">
        <v>2</v>
      </c>
      <c r="BG83" s="43"/>
      <c r="BH83" s="43"/>
      <c r="BI83" s="43"/>
      <c r="BJ83" s="43"/>
      <c r="BK83" s="43"/>
      <c r="BL83" s="43"/>
      <c r="BM83" s="117">
        <f t="shared" si="5"/>
        <v>4</v>
      </c>
      <c r="BO83" s="45">
        <v>2</v>
      </c>
      <c r="BP83" s="60">
        <v>2</v>
      </c>
      <c r="BQ83" s="61">
        <v>10046614241</v>
      </c>
      <c r="BR83" s="148" t="s">
        <v>498</v>
      </c>
      <c r="BS83" s="149" t="s">
        <v>497</v>
      </c>
      <c r="BT83" s="149" t="s">
        <v>134</v>
      </c>
      <c r="BU83" s="409" t="s">
        <v>495</v>
      </c>
      <c r="BV83" s="43"/>
      <c r="BW83" s="43">
        <v>2</v>
      </c>
      <c r="BX83" s="43"/>
      <c r="BY83" s="43">
        <v>2</v>
      </c>
      <c r="BZ83" s="43">
        <v>2</v>
      </c>
      <c r="CA83" s="43">
        <v>5</v>
      </c>
      <c r="CB83" s="43">
        <v>2</v>
      </c>
      <c r="CC83" s="43">
        <v>3</v>
      </c>
      <c r="CD83" s="43"/>
      <c r="CE83" s="43">
        <v>3</v>
      </c>
      <c r="CF83" s="43"/>
      <c r="CG83" s="43"/>
      <c r="CH83" s="43"/>
      <c r="CI83" s="117">
        <f>BY83+CB83+CE83+CH83</f>
        <v>7</v>
      </c>
    </row>
    <row r="84" spans="1:87" ht="15.75">
      <c r="A84" s="45"/>
      <c r="B84" s="60">
        <v>43</v>
      </c>
      <c r="C84" s="61">
        <v>10015528771</v>
      </c>
      <c r="D84" s="148" t="s">
        <v>494</v>
      </c>
      <c r="E84" s="149" t="s">
        <v>493</v>
      </c>
      <c r="F84" s="149" t="s">
        <v>134</v>
      </c>
      <c r="G84" s="409" t="s">
        <v>60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117"/>
      <c r="W84" s="45">
        <v>3</v>
      </c>
      <c r="X84" s="60">
        <v>43</v>
      </c>
      <c r="Y84" s="61">
        <v>10015528771</v>
      </c>
      <c r="Z84" s="148" t="s">
        <v>494</v>
      </c>
      <c r="AA84" s="149" t="s">
        <v>493</v>
      </c>
      <c r="AB84" s="149" t="s">
        <v>134</v>
      </c>
      <c r="AC84" s="409" t="s">
        <v>60</v>
      </c>
      <c r="AD84" s="43"/>
      <c r="AE84" s="43">
        <v>3</v>
      </c>
      <c r="AF84" s="43"/>
      <c r="AG84" s="43">
        <v>3</v>
      </c>
      <c r="AH84" s="43"/>
      <c r="AI84" s="43"/>
      <c r="AJ84" s="43"/>
      <c r="AK84" s="43"/>
      <c r="AL84" s="43"/>
      <c r="AM84" s="43"/>
      <c r="AN84" s="43"/>
      <c r="AO84" s="43"/>
      <c r="AP84" s="43"/>
      <c r="AQ84" s="117">
        <f t="shared" si="4"/>
        <v>3</v>
      </c>
      <c r="AS84" s="45">
        <v>3</v>
      </c>
      <c r="AT84" s="60">
        <v>43</v>
      </c>
      <c r="AU84" s="61">
        <v>10015528771</v>
      </c>
      <c r="AV84" s="148" t="s">
        <v>494</v>
      </c>
      <c r="AW84" s="149" t="s">
        <v>493</v>
      </c>
      <c r="AX84" s="149" t="s">
        <v>134</v>
      </c>
      <c r="AY84" s="409" t="s">
        <v>60</v>
      </c>
      <c r="AZ84" s="43"/>
      <c r="BA84" s="43">
        <v>3</v>
      </c>
      <c r="BB84" s="43"/>
      <c r="BC84" s="43">
        <v>3</v>
      </c>
      <c r="BD84" s="43">
        <v>3</v>
      </c>
      <c r="BE84" s="43">
        <v>2</v>
      </c>
      <c r="BF84" s="43">
        <v>3</v>
      </c>
      <c r="BG84" s="43"/>
      <c r="BH84" s="43"/>
      <c r="BI84" s="43"/>
      <c r="BJ84" s="43"/>
      <c r="BK84" s="43"/>
      <c r="BL84" s="43"/>
      <c r="BM84" s="117">
        <f t="shared" si="5"/>
        <v>6</v>
      </c>
      <c r="BO84" s="45">
        <v>3</v>
      </c>
      <c r="BP84" s="60">
        <v>43</v>
      </c>
      <c r="BQ84" s="61">
        <v>10015528771</v>
      </c>
      <c r="BR84" s="148" t="s">
        <v>494</v>
      </c>
      <c r="BS84" s="149" t="s">
        <v>493</v>
      </c>
      <c r="BT84" s="149" t="s">
        <v>134</v>
      </c>
      <c r="BU84" s="409" t="s">
        <v>60</v>
      </c>
      <c r="BV84" s="43"/>
      <c r="BW84" s="43">
        <v>3</v>
      </c>
      <c r="BX84" s="43"/>
      <c r="BY84" s="43">
        <v>3</v>
      </c>
      <c r="BZ84" s="43">
        <v>3</v>
      </c>
      <c r="CA84" s="43">
        <v>2</v>
      </c>
      <c r="CB84" s="43">
        <v>3</v>
      </c>
      <c r="CC84" s="43">
        <v>2</v>
      </c>
      <c r="CD84" s="43"/>
      <c r="CE84" s="43">
        <v>2</v>
      </c>
      <c r="CF84" s="43"/>
      <c r="CG84" s="43"/>
      <c r="CH84" s="43"/>
      <c r="CI84" s="117">
        <f>BY84+CB84+CE84+CH84</f>
        <v>8</v>
      </c>
    </row>
    <row r="85" spans="1:87" ht="15.75">
      <c r="A85" s="45"/>
      <c r="B85" s="60">
        <v>45</v>
      </c>
      <c r="C85" s="61">
        <v>10047328607</v>
      </c>
      <c r="D85" s="148" t="s">
        <v>492</v>
      </c>
      <c r="E85" s="149" t="s">
        <v>194</v>
      </c>
      <c r="F85" s="149" t="s">
        <v>134</v>
      </c>
      <c r="G85" s="409" t="s">
        <v>60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117"/>
      <c r="W85" s="45">
        <v>4</v>
      </c>
      <c r="X85" s="60">
        <v>46</v>
      </c>
      <c r="Y85" s="61">
        <v>10023592404</v>
      </c>
      <c r="Z85" s="148" t="s">
        <v>491</v>
      </c>
      <c r="AA85" s="149" t="s">
        <v>490</v>
      </c>
      <c r="AB85" s="149" t="s">
        <v>164</v>
      </c>
      <c r="AC85" s="409" t="s">
        <v>489</v>
      </c>
      <c r="AD85" s="43"/>
      <c r="AE85" s="43">
        <v>4</v>
      </c>
      <c r="AF85" s="43"/>
      <c r="AG85" s="43">
        <v>4</v>
      </c>
      <c r="AH85" s="43"/>
      <c r="AI85" s="43"/>
      <c r="AJ85" s="43"/>
      <c r="AK85" s="43"/>
      <c r="AL85" s="43"/>
      <c r="AM85" s="43"/>
      <c r="AN85" s="43"/>
      <c r="AO85" s="43"/>
      <c r="AP85" s="43"/>
      <c r="AQ85" s="117">
        <f t="shared" si="4"/>
        <v>4</v>
      </c>
      <c r="AS85" s="45">
        <v>4</v>
      </c>
      <c r="AT85" s="60">
        <v>46</v>
      </c>
      <c r="AU85" s="61">
        <v>10023592404</v>
      </c>
      <c r="AV85" s="148" t="s">
        <v>491</v>
      </c>
      <c r="AW85" s="149" t="s">
        <v>490</v>
      </c>
      <c r="AX85" s="149" t="s">
        <v>164</v>
      </c>
      <c r="AY85" s="409" t="s">
        <v>489</v>
      </c>
      <c r="AZ85" s="43"/>
      <c r="BA85" s="43">
        <v>4</v>
      </c>
      <c r="BB85" s="43"/>
      <c r="BC85" s="43">
        <v>4</v>
      </c>
      <c r="BD85" s="43">
        <v>5</v>
      </c>
      <c r="BE85" s="43"/>
      <c r="BF85" s="43">
        <v>5</v>
      </c>
      <c r="BG85" s="43"/>
      <c r="BH85" s="43"/>
      <c r="BI85" s="43"/>
      <c r="BJ85" s="43"/>
      <c r="BK85" s="43"/>
      <c r="BL85" s="43"/>
      <c r="BM85" s="117">
        <f t="shared" si="5"/>
        <v>9</v>
      </c>
      <c r="BO85" s="45">
        <v>4</v>
      </c>
      <c r="BP85" s="60">
        <v>82</v>
      </c>
      <c r="BQ85" s="61">
        <v>10015426014</v>
      </c>
      <c r="BR85" s="148" t="s">
        <v>488</v>
      </c>
      <c r="BS85" s="149" t="s">
        <v>442</v>
      </c>
      <c r="BT85" s="149" t="s">
        <v>134</v>
      </c>
      <c r="BU85" s="409" t="s">
        <v>434</v>
      </c>
      <c r="BV85" s="43"/>
      <c r="BW85" s="43">
        <v>5</v>
      </c>
      <c r="BX85" s="43"/>
      <c r="BY85" s="43">
        <v>5</v>
      </c>
      <c r="BZ85" s="43">
        <v>4</v>
      </c>
      <c r="CA85" s="43"/>
      <c r="CB85" s="43">
        <v>4</v>
      </c>
      <c r="CC85" s="43">
        <v>5</v>
      </c>
      <c r="CD85" s="43"/>
      <c r="CE85" s="43">
        <v>5</v>
      </c>
      <c r="CF85" s="43"/>
      <c r="CG85" s="43"/>
      <c r="CH85" s="43"/>
      <c r="CI85" s="117">
        <f>BY85+CB85+CE85+CH85</f>
        <v>14</v>
      </c>
    </row>
    <row r="86" spans="1:87" ht="15.75">
      <c r="A86" s="45"/>
      <c r="B86" s="60">
        <v>46</v>
      </c>
      <c r="C86" s="61">
        <v>10023592404</v>
      </c>
      <c r="D86" s="148" t="s">
        <v>491</v>
      </c>
      <c r="E86" s="149" t="s">
        <v>490</v>
      </c>
      <c r="F86" s="149" t="s">
        <v>164</v>
      </c>
      <c r="G86" s="409" t="s">
        <v>489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117"/>
      <c r="W86" s="45">
        <v>5</v>
      </c>
      <c r="X86" s="60">
        <v>82</v>
      </c>
      <c r="Y86" s="61">
        <v>10015426014</v>
      </c>
      <c r="Z86" s="148" t="s">
        <v>488</v>
      </c>
      <c r="AA86" s="149" t="s">
        <v>442</v>
      </c>
      <c r="AB86" s="149" t="s">
        <v>134</v>
      </c>
      <c r="AC86" s="409" t="s">
        <v>434</v>
      </c>
      <c r="AD86" s="43"/>
      <c r="AE86" s="43">
        <v>5</v>
      </c>
      <c r="AF86" s="43"/>
      <c r="AG86" s="43">
        <v>5</v>
      </c>
      <c r="AH86" s="43"/>
      <c r="AI86" s="43"/>
      <c r="AJ86" s="43"/>
      <c r="AK86" s="43"/>
      <c r="AL86" s="43"/>
      <c r="AM86" s="43"/>
      <c r="AN86" s="43"/>
      <c r="AO86" s="43"/>
      <c r="AP86" s="43"/>
      <c r="AQ86" s="117">
        <f t="shared" si="4"/>
        <v>5</v>
      </c>
      <c r="AS86" s="45">
        <v>5</v>
      </c>
      <c r="AT86" s="60">
        <v>82</v>
      </c>
      <c r="AU86" s="61">
        <v>10015426014</v>
      </c>
      <c r="AV86" s="148" t="s">
        <v>488</v>
      </c>
      <c r="AW86" s="149" t="s">
        <v>442</v>
      </c>
      <c r="AX86" s="149" t="s">
        <v>134</v>
      </c>
      <c r="AY86" s="409" t="s">
        <v>434</v>
      </c>
      <c r="AZ86" s="43"/>
      <c r="BA86" s="43">
        <v>5</v>
      </c>
      <c r="BB86" s="43"/>
      <c r="BC86" s="43">
        <v>5</v>
      </c>
      <c r="BD86" s="43">
        <v>4</v>
      </c>
      <c r="BE86" s="43"/>
      <c r="BF86" s="43">
        <v>4</v>
      </c>
      <c r="BG86" s="43"/>
      <c r="BH86" s="43"/>
      <c r="BI86" s="43"/>
      <c r="BJ86" s="43"/>
      <c r="BK86" s="43"/>
      <c r="BL86" s="43"/>
      <c r="BM86" s="117">
        <f t="shared" si="5"/>
        <v>9</v>
      </c>
      <c r="BO86" s="45">
        <v>5</v>
      </c>
      <c r="BP86" s="60">
        <v>46</v>
      </c>
      <c r="BQ86" s="61">
        <v>10023592404</v>
      </c>
      <c r="BR86" s="148" t="s">
        <v>491</v>
      </c>
      <c r="BS86" s="149" t="s">
        <v>490</v>
      </c>
      <c r="BT86" s="149" t="s">
        <v>164</v>
      </c>
      <c r="BU86" s="409" t="s">
        <v>489</v>
      </c>
      <c r="BV86" s="43"/>
      <c r="BW86" s="43">
        <v>4</v>
      </c>
      <c r="BX86" s="43"/>
      <c r="BY86" s="43">
        <v>4</v>
      </c>
      <c r="BZ86" s="43">
        <v>5</v>
      </c>
      <c r="CA86" s="43"/>
      <c r="CB86" s="43">
        <v>5</v>
      </c>
      <c r="CC86" s="43">
        <v>6</v>
      </c>
      <c r="CD86" s="43"/>
      <c r="CE86" s="43">
        <v>6</v>
      </c>
      <c r="CF86" s="43"/>
      <c r="CG86" s="43"/>
      <c r="CH86" s="43"/>
      <c r="CI86" s="117">
        <f>BY86+CB86+CE86+CH86</f>
        <v>15</v>
      </c>
    </row>
    <row r="87" spans="1:87" ht="15.75">
      <c r="A87" s="45"/>
      <c r="B87" s="60">
        <v>82</v>
      </c>
      <c r="C87" s="61">
        <v>10015426014</v>
      </c>
      <c r="D87" s="148" t="s">
        <v>488</v>
      </c>
      <c r="E87" s="149" t="s">
        <v>442</v>
      </c>
      <c r="F87" s="149" t="s">
        <v>134</v>
      </c>
      <c r="G87" s="409" t="s">
        <v>434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117"/>
      <c r="W87" s="45">
        <v>6</v>
      </c>
      <c r="X87" s="60">
        <v>45</v>
      </c>
      <c r="Y87" s="61">
        <v>10047328607</v>
      </c>
      <c r="Z87" s="148" t="s">
        <v>492</v>
      </c>
      <c r="AA87" s="149" t="s">
        <v>194</v>
      </c>
      <c r="AB87" s="149" t="s">
        <v>134</v>
      </c>
      <c r="AC87" s="409" t="s">
        <v>60</v>
      </c>
      <c r="AD87" s="43"/>
      <c r="AE87" s="43">
        <v>6</v>
      </c>
      <c r="AF87" s="43"/>
      <c r="AG87" s="43">
        <v>6</v>
      </c>
      <c r="AH87" s="43"/>
      <c r="AI87" s="43"/>
      <c r="AJ87" s="43"/>
      <c r="AK87" s="43"/>
      <c r="AL87" s="43"/>
      <c r="AM87" s="43"/>
      <c r="AN87" s="43"/>
      <c r="AO87" s="43"/>
      <c r="AP87" s="43"/>
      <c r="AQ87" s="117">
        <f t="shared" si="4"/>
        <v>6</v>
      </c>
      <c r="AS87" s="45">
        <v>6</v>
      </c>
      <c r="AT87" s="60">
        <v>45</v>
      </c>
      <c r="AU87" s="61">
        <v>10047328607</v>
      </c>
      <c r="AV87" s="148" t="s">
        <v>492</v>
      </c>
      <c r="AW87" s="149" t="s">
        <v>194</v>
      </c>
      <c r="AX87" s="149" t="s">
        <v>134</v>
      </c>
      <c r="AY87" s="409" t="s">
        <v>60</v>
      </c>
      <c r="AZ87" s="43"/>
      <c r="BA87" s="43">
        <v>6</v>
      </c>
      <c r="BB87" s="43"/>
      <c r="BC87" s="43">
        <v>6</v>
      </c>
      <c r="BD87" s="43">
        <v>6</v>
      </c>
      <c r="BE87" s="43">
        <v>-20</v>
      </c>
      <c r="BF87" s="43">
        <v>6</v>
      </c>
      <c r="BG87" s="43"/>
      <c r="BH87" s="43"/>
      <c r="BI87" s="43"/>
      <c r="BJ87" s="43"/>
      <c r="BK87" s="43"/>
      <c r="BL87" s="43"/>
      <c r="BM87" s="117">
        <f t="shared" si="5"/>
        <v>12</v>
      </c>
      <c r="BO87" s="45">
        <v>6</v>
      </c>
      <c r="BP87" s="60">
        <v>45</v>
      </c>
      <c r="BQ87" s="61">
        <v>10047328607</v>
      </c>
      <c r="BR87" s="148" t="s">
        <v>492</v>
      </c>
      <c r="BS87" s="149" t="s">
        <v>194</v>
      </c>
      <c r="BT87" s="149" t="s">
        <v>134</v>
      </c>
      <c r="BU87" s="409" t="s">
        <v>60</v>
      </c>
      <c r="BV87" s="43"/>
      <c r="BW87" s="43">
        <v>6</v>
      </c>
      <c r="BX87" s="43"/>
      <c r="BY87" s="43">
        <v>6</v>
      </c>
      <c r="BZ87" s="43">
        <v>6</v>
      </c>
      <c r="CA87" s="43">
        <v>-20</v>
      </c>
      <c r="CB87" s="43">
        <v>6</v>
      </c>
      <c r="CC87" s="43">
        <v>4</v>
      </c>
      <c r="CD87" s="43"/>
      <c r="CE87" s="43">
        <v>4</v>
      </c>
      <c r="CF87" s="43"/>
      <c r="CG87" s="43"/>
      <c r="CH87" s="43"/>
      <c r="CI87" s="117">
        <f>BY87+CB87+CE87+CH87</f>
        <v>16</v>
      </c>
    </row>
    <row r="88" spans="1:87" ht="15">
      <c r="A88" s="40"/>
      <c r="B88" s="42" t="s">
        <v>41</v>
      </c>
      <c r="C88" s="40"/>
      <c r="D88" s="39">
        <v>6</v>
      </c>
      <c r="E88" s="41"/>
      <c r="F88" s="40"/>
      <c r="G88" s="62"/>
      <c r="H88" s="72"/>
      <c r="I88" s="72"/>
      <c r="J88" s="72"/>
      <c r="K88" s="72"/>
      <c r="L88" s="72"/>
      <c r="M88" s="72"/>
      <c r="N88" s="72"/>
      <c r="O88" s="72"/>
      <c r="P88" s="72"/>
      <c r="Q88" s="48"/>
      <c r="R88" s="48"/>
      <c r="S88" s="48"/>
      <c r="T88" s="48"/>
      <c r="U88" s="47"/>
      <c r="V88" s="38"/>
      <c r="W88" s="40"/>
      <c r="X88" s="42" t="s">
        <v>41</v>
      </c>
      <c r="Y88" s="40"/>
      <c r="Z88" s="39">
        <v>6</v>
      </c>
      <c r="AA88" s="41"/>
      <c r="AB88" s="40"/>
      <c r="AC88" s="62"/>
      <c r="AD88" s="72"/>
      <c r="AE88" s="72"/>
      <c r="AF88" s="72"/>
      <c r="AG88" s="72"/>
      <c r="AH88" s="72"/>
      <c r="AI88" s="72"/>
      <c r="AJ88" s="72"/>
      <c r="AK88" s="72"/>
      <c r="AL88" s="72"/>
      <c r="AM88" s="48"/>
      <c r="AN88" s="48"/>
      <c r="AO88" s="48"/>
      <c r="AP88" s="48"/>
      <c r="AQ88" s="47"/>
      <c r="AS88" s="40"/>
      <c r="AT88" s="42" t="s">
        <v>41</v>
      </c>
      <c r="AU88" s="40"/>
      <c r="AV88" s="39">
        <v>6</v>
      </c>
      <c r="AW88" s="41"/>
      <c r="AX88" s="40"/>
      <c r="AY88" s="62"/>
      <c r="AZ88" s="72"/>
      <c r="BA88" s="566">
        <v>0.4152777777777778</v>
      </c>
      <c r="BB88" s="567"/>
      <c r="BC88" s="567"/>
      <c r="BD88" s="72"/>
      <c r="BE88" s="72"/>
      <c r="BF88" s="72"/>
      <c r="BG88" s="72"/>
      <c r="BH88" s="72"/>
      <c r="BI88" s="48"/>
      <c r="BJ88" s="48"/>
      <c r="BK88" s="48"/>
      <c r="BL88" s="48"/>
      <c r="BM88" s="47"/>
      <c r="BO88" s="40"/>
      <c r="BP88" s="42" t="s">
        <v>41</v>
      </c>
      <c r="BQ88" s="40"/>
      <c r="BR88" s="39">
        <v>6</v>
      </c>
      <c r="BS88" s="41"/>
      <c r="BT88" s="40"/>
      <c r="BU88" s="62"/>
      <c r="BV88" s="445"/>
      <c r="BW88" s="566">
        <v>0.4152777777777778</v>
      </c>
      <c r="BX88" s="567"/>
      <c r="BY88" s="567"/>
      <c r="BZ88" s="445"/>
      <c r="CA88" s="445"/>
      <c r="CB88" s="445"/>
      <c r="CC88" s="445"/>
      <c r="CD88" s="445"/>
      <c r="CE88" s="48"/>
      <c r="CF88" s="48"/>
      <c r="CG88" s="48"/>
      <c r="CH88" s="48"/>
      <c r="CI88" s="47"/>
    </row>
    <row r="89" spans="1:87">
      <c r="A89" s="38"/>
      <c r="B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</row>
    <row r="90" spans="1:87">
      <c r="A90" s="38"/>
      <c r="B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</row>
    <row r="94" spans="1:87" ht="42" customHeight="1">
      <c r="A94" s="487" t="s">
        <v>49</v>
      </c>
      <c r="B94" s="487"/>
      <c r="C94" s="487"/>
      <c r="D94" s="487"/>
      <c r="E94" s="487"/>
      <c r="F94" s="487"/>
      <c r="G94" s="487"/>
      <c r="H94" s="487"/>
      <c r="I94" s="487"/>
      <c r="J94" s="487"/>
      <c r="K94" s="487"/>
      <c r="L94" s="487"/>
      <c r="M94" s="487"/>
      <c r="N94" s="487"/>
      <c r="O94" s="487"/>
      <c r="P94" s="487"/>
      <c r="Q94" s="487"/>
      <c r="R94" s="487"/>
      <c r="S94" s="487"/>
      <c r="T94" s="487"/>
      <c r="U94" s="487"/>
      <c r="W94" s="487" t="s">
        <v>49</v>
      </c>
      <c r="X94" s="487"/>
      <c r="Y94" s="487"/>
      <c r="Z94" s="487"/>
      <c r="AA94" s="487"/>
      <c r="AB94" s="487"/>
      <c r="AC94" s="487"/>
      <c r="AD94" s="487"/>
      <c r="AE94" s="487"/>
      <c r="AF94" s="487"/>
      <c r="AG94" s="487"/>
      <c r="AH94" s="487"/>
      <c r="AI94" s="487"/>
      <c r="AJ94" s="487"/>
      <c r="AK94" s="487"/>
      <c r="AL94" s="487"/>
      <c r="AM94" s="487"/>
      <c r="AN94" s="487"/>
      <c r="AO94" s="487"/>
      <c r="AP94" s="487"/>
      <c r="AQ94" s="487"/>
      <c r="AS94" s="487" t="s">
        <v>49</v>
      </c>
      <c r="AT94" s="487"/>
      <c r="AU94" s="487"/>
      <c r="AV94" s="487"/>
      <c r="AW94" s="487"/>
      <c r="AX94" s="487"/>
      <c r="AY94" s="487"/>
      <c r="AZ94" s="487"/>
      <c r="BA94" s="487"/>
      <c r="BB94" s="487"/>
      <c r="BC94" s="487"/>
      <c r="BD94" s="487"/>
      <c r="BE94" s="487"/>
      <c r="BF94" s="487"/>
      <c r="BG94" s="487"/>
      <c r="BH94" s="487"/>
      <c r="BI94" s="487"/>
      <c r="BJ94" s="487"/>
      <c r="BK94" s="487"/>
      <c r="BL94" s="487"/>
      <c r="BM94" s="487"/>
      <c r="BO94" s="487" t="s">
        <v>49</v>
      </c>
      <c r="BP94" s="487"/>
      <c r="BQ94" s="487"/>
      <c r="BR94" s="487"/>
      <c r="BS94" s="487"/>
      <c r="BT94" s="487"/>
      <c r="BU94" s="487"/>
      <c r="BV94" s="487"/>
      <c r="BW94" s="487"/>
      <c r="BX94" s="487"/>
      <c r="BY94" s="487"/>
      <c r="BZ94" s="487"/>
      <c r="CA94" s="487"/>
      <c r="CB94" s="487"/>
      <c r="CC94" s="487"/>
      <c r="CD94" s="487"/>
      <c r="CE94" s="487"/>
      <c r="CF94" s="487"/>
      <c r="CG94" s="487"/>
      <c r="CH94" s="487"/>
      <c r="CI94" s="487"/>
    </row>
    <row r="95" spans="1:87" s="49" customFormat="1" ht="26.25" customHeight="1">
      <c r="A95" s="58"/>
      <c r="B95" s="563" t="str">
        <f>CTR!B3</f>
        <v>Memorial Otmar Malecek 2017   -   International track cycling race UCI Class I.</v>
      </c>
      <c r="C95" s="563"/>
      <c r="D95" s="563"/>
      <c r="E95" s="563"/>
      <c r="F95" s="563"/>
      <c r="G95" s="563"/>
      <c r="H95" s="563"/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271"/>
      <c r="U95" s="57" t="str">
        <f>CONCATENATE("Com.no.: 37/",((CTR!$B$1)))</f>
        <v>Com.no.: 37/46</v>
      </c>
      <c r="W95" s="58"/>
      <c r="X95" s="563" t="str">
        <f>CTR!B3</f>
        <v>Memorial Otmar Malecek 2017   -   International track cycling race UCI Class I.</v>
      </c>
      <c r="Y95" s="563"/>
      <c r="Z95" s="563"/>
      <c r="AA95" s="563"/>
      <c r="AB95" s="563"/>
      <c r="AC95" s="563"/>
      <c r="AD95" s="563"/>
      <c r="AE95" s="563"/>
      <c r="AF95" s="563"/>
      <c r="AG95" s="563"/>
      <c r="AH95" s="563"/>
      <c r="AI95" s="563"/>
      <c r="AJ95" s="563"/>
      <c r="AK95" s="563"/>
      <c r="AL95" s="563"/>
      <c r="AM95" s="563"/>
      <c r="AN95" s="563"/>
      <c r="AO95" s="563"/>
      <c r="AP95" s="271"/>
      <c r="AQ95" s="57" t="str">
        <f>CONCATENATE("Com.no.: 40/",((CTR!$B$1)))</f>
        <v>Com.no.: 40/46</v>
      </c>
      <c r="AS95" s="58"/>
      <c r="AT95" s="563" t="str">
        <f>CTR!B3</f>
        <v>Memorial Otmar Malecek 2017   -   International track cycling race UCI Class I.</v>
      </c>
      <c r="AU95" s="563"/>
      <c r="AV95" s="563"/>
      <c r="AW95" s="563"/>
      <c r="AX95" s="563"/>
      <c r="AY95" s="563"/>
      <c r="AZ95" s="563"/>
      <c r="BA95" s="563"/>
      <c r="BB95" s="563"/>
      <c r="BC95" s="563"/>
      <c r="BD95" s="563"/>
      <c r="BE95" s="563"/>
      <c r="BF95" s="563"/>
      <c r="BG95" s="563"/>
      <c r="BH95" s="563"/>
      <c r="BI95" s="563"/>
      <c r="BJ95" s="563"/>
      <c r="BK95" s="563"/>
      <c r="BL95" s="271"/>
      <c r="BM95" s="57" t="str">
        <f>CONCATENATE("Com.no.: 43/",((CTR!$B$1)))</f>
        <v>Com.no.: 43/46</v>
      </c>
      <c r="BO95" s="58"/>
      <c r="BP95" s="563" t="str">
        <f>CTR!B3</f>
        <v>Memorial Otmar Malecek 2017   -   International track cycling race UCI Class I.</v>
      </c>
      <c r="BQ95" s="563"/>
      <c r="BR95" s="563"/>
      <c r="BS95" s="563"/>
      <c r="BT95" s="563"/>
      <c r="BU95" s="563"/>
      <c r="BV95" s="563"/>
      <c r="BW95" s="563"/>
      <c r="BX95" s="563"/>
      <c r="BY95" s="563"/>
      <c r="BZ95" s="563"/>
      <c r="CA95" s="563"/>
      <c r="CB95" s="563"/>
      <c r="CC95" s="563"/>
      <c r="CD95" s="563"/>
      <c r="CE95" s="563"/>
      <c r="CF95" s="563"/>
      <c r="CG95" s="563"/>
      <c r="CH95" s="447"/>
      <c r="CI95" s="57" t="str">
        <f>CONCATENATE("Com.no.: 46/",((CTR!$B$1)))</f>
        <v>Com.no.: 46/46</v>
      </c>
    </row>
    <row r="96" spans="1:87" ht="19.5" customHeight="1">
      <c r="A96" s="56" t="str">
        <f>CTR!B2</f>
        <v>Datum / Date: 24.-25. 08. 2017</v>
      </c>
      <c r="U96" s="55" t="s">
        <v>50</v>
      </c>
      <c r="W96" s="56" t="str">
        <f>CTR!B2</f>
        <v>Datum / Date: 24.-25. 08. 2017</v>
      </c>
      <c r="AQ96" s="55" t="s">
        <v>50</v>
      </c>
      <c r="AS96" s="56" t="str">
        <f>CTR!B2</f>
        <v>Datum / Date: 24.-25. 08. 2017</v>
      </c>
      <c r="BM96" s="55" t="s">
        <v>50</v>
      </c>
      <c r="BO96" s="56" t="str">
        <f>CTR!B2</f>
        <v>Datum / Date: 24.-25. 08. 2017</v>
      </c>
      <c r="CI96" s="55" t="s">
        <v>50</v>
      </c>
    </row>
    <row r="97" spans="1:87" ht="21">
      <c r="A97" s="489" t="s">
        <v>53</v>
      </c>
      <c r="B97" s="489"/>
      <c r="C97" s="489"/>
      <c r="D97" s="489"/>
      <c r="E97" s="489"/>
      <c r="F97" s="489"/>
      <c r="G97" s="489"/>
      <c r="H97" s="489"/>
      <c r="I97" s="489"/>
      <c r="J97" s="489"/>
      <c r="K97" s="489"/>
      <c r="L97" s="489"/>
      <c r="M97" s="489"/>
      <c r="N97" s="489"/>
      <c r="O97" s="489"/>
      <c r="P97" s="489"/>
      <c r="Q97" s="489"/>
      <c r="R97" s="489"/>
      <c r="S97" s="489"/>
      <c r="T97" s="489"/>
      <c r="U97" s="489"/>
      <c r="W97" s="489" t="s">
        <v>47</v>
      </c>
      <c r="X97" s="489"/>
      <c r="Y97" s="489"/>
      <c r="Z97" s="489"/>
      <c r="AA97" s="489"/>
      <c r="AB97" s="489"/>
      <c r="AC97" s="489"/>
      <c r="AD97" s="489"/>
      <c r="AE97" s="489"/>
      <c r="AF97" s="489"/>
      <c r="AG97" s="489"/>
      <c r="AH97" s="489"/>
      <c r="AI97" s="489"/>
      <c r="AJ97" s="489"/>
      <c r="AK97" s="489"/>
      <c r="AL97" s="489"/>
      <c r="AM97" s="489"/>
      <c r="AN97" s="489"/>
      <c r="AO97" s="489"/>
      <c r="AP97" s="489"/>
      <c r="AQ97" s="489"/>
      <c r="AS97" s="489" t="s">
        <v>47</v>
      </c>
      <c r="AT97" s="489"/>
      <c r="AU97" s="489"/>
      <c r="AV97" s="489"/>
      <c r="AW97" s="489"/>
      <c r="AX97" s="489"/>
      <c r="AY97" s="489"/>
      <c r="AZ97" s="489"/>
      <c r="BA97" s="489"/>
      <c r="BB97" s="489"/>
      <c r="BC97" s="489"/>
      <c r="BD97" s="489"/>
      <c r="BE97" s="489"/>
      <c r="BF97" s="489"/>
      <c r="BG97" s="489"/>
      <c r="BH97" s="489"/>
      <c r="BI97" s="489"/>
      <c r="BJ97" s="489"/>
      <c r="BK97" s="489"/>
      <c r="BL97" s="489"/>
      <c r="BM97" s="489"/>
      <c r="BO97" s="489" t="s">
        <v>47</v>
      </c>
      <c r="BP97" s="489"/>
      <c r="BQ97" s="489"/>
      <c r="BR97" s="489"/>
      <c r="BS97" s="489"/>
      <c r="BT97" s="489"/>
      <c r="BU97" s="489"/>
      <c r="BV97" s="489"/>
      <c r="BW97" s="489"/>
      <c r="BX97" s="489"/>
      <c r="BY97" s="489"/>
      <c r="BZ97" s="489"/>
      <c r="CA97" s="489"/>
      <c r="CB97" s="489"/>
      <c r="CC97" s="489"/>
      <c r="CD97" s="489"/>
      <c r="CE97" s="489"/>
      <c r="CF97" s="489"/>
      <c r="CG97" s="489"/>
      <c r="CH97" s="489"/>
      <c r="CI97" s="489"/>
    </row>
    <row r="98" spans="1:87" ht="5.25" customHeight="1"/>
    <row r="99" spans="1:87" ht="16.5" customHeight="1">
      <c r="A99" s="53" t="s">
        <v>46</v>
      </c>
      <c r="B99" s="53" t="s">
        <v>45</v>
      </c>
      <c r="C99" s="53" t="s">
        <v>127</v>
      </c>
      <c r="D99" s="53" t="s">
        <v>135</v>
      </c>
      <c r="E99" s="53" t="s">
        <v>137</v>
      </c>
      <c r="F99" s="53" t="s">
        <v>133</v>
      </c>
      <c r="G99" s="53" t="s">
        <v>44</v>
      </c>
      <c r="H99" s="53"/>
      <c r="I99" s="560" t="s">
        <v>217</v>
      </c>
      <c r="J99" s="560"/>
      <c r="K99" s="560"/>
      <c r="L99" s="561" t="s">
        <v>100</v>
      </c>
      <c r="M99" s="561"/>
      <c r="N99" s="561"/>
      <c r="O99" s="560" t="s">
        <v>218</v>
      </c>
      <c r="P99" s="560"/>
      <c r="Q99" s="560"/>
      <c r="R99" s="562"/>
      <c r="S99" s="562"/>
      <c r="T99" s="562"/>
      <c r="U99" s="306" t="s">
        <v>142</v>
      </c>
      <c r="W99" s="53" t="s">
        <v>46</v>
      </c>
      <c r="X99" s="53" t="s">
        <v>45</v>
      </c>
      <c r="Y99" s="53" t="s">
        <v>127</v>
      </c>
      <c r="Z99" s="53" t="s">
        <v>135</v>
      </c>
      <c r="AA99" s="53" t="s">
        <v>137</v>
      </c>
      <c r="AB99" s="53" t="s">
        <v>133</v>
      </c>
      <c r="AC99" s="53" t="s">
        <v>44</v>
      </c>
      <c r="AD99" s="53"/>
      <c r="AE99" s="560" t="s">
        <v>217</v>
      </c>
      <c r="AF99" s="560"/>
      <c r="AG99" s="560"/>
      <c r="AH99" s="561" t="s">
        <v>100</v>
      </c>
      <c r="AI99" s="561"/>
      <c r="AJ99" s="561"/>
      <c r="AK99" s="560" t="s">
        <v>218</v>
      </c>
      <c r="AL99" s="560"/>
      <c r="AM99" s="560"/>
      <c r="AN99" s="562"/>
      <c r="AO99" s="562"/>
      <c r="AP99" s="562"/>
      <c r="AQ99" s="306" t="s">
        <v>142</v>
      </c>
      <c r="AS99" s="53" t="s">
        <v>46</v>
      </c>
      <c r="AT99" s="53" t="s">
        <v>45</v>
      </c>
      <c r="AU99" s="53" t="s">
        <v>127</v>
      </c>
      <c r="AV99" s="53" t="s">
        <v>135</v>
      </c>
      <c r="AW99" s="53" t="s">
        <v>137</v>
      </c>
      <c r="AX99" s="53" t="s">
        <v>133</v>
      </c>
      <c r="AY99" s="53" t="s">
        <v>44</v>
      </c>
      <c r="AZ99" s="53"/>
      <c r="BA99" s="560" t="s">
        <v>217</v>
      </c>
      <c r="BB99" s="560"/>
      <c r="BC99" s="560"/>
      <c r="BD99" s="561" t="s">
        <v>100</v>
      </c>
      <c r="BE99" s="561"/>
      <c r="BF99" s="561"/>
      <c r="BG99" s="560" t="s">
        <v>218</v>
      </c>
      <c r="BH99" s="560"/>
      <c r="BI99" s="560"/>
      <c r="BJ99" s="562"/>
      <c r="BK99" s="562"/>
      <c r="BL99" s="562"/>
      <c r="BM99" s="306" t="s">
        <v>142</v>
      </c>
      <c r="BO99" s="53" t="s">
        <v>46</v>
      </c>
      <c r="BP99" s="53" t="s">
        <v>45</v>
      </c>
      <c r="BQ99" s="53" t="s">
        <v>127</v>
      </c>
      <c r="BR99" s="53" t="s">
        <v>135</v>
      </c>
      <c r="BS99" s="53" t="s">
        <v>137</v>
      </c>
      <c r="BT99" s="53" t="s">
        <v>133</v>
      </c>
      <c r="BU99" s="53" t="s">
        <v>44</v>
      </c>
      <c r="BV99" s="53"/>
      <c r="BW99" s="560" t="s">
        <v>217</v>
      </c>
      <c r="BX99" s="560"/>
      <c r="BY99" s="560"/>
      <c r="BZ99" s="561" t="s">
        <v>100</v>
      </c>
      <c r="CA99" s="561"/>
      <c r="CB99" s="561"/>
      <c r="CC99" s="560" t="s">
        <v>218</v>
      </c>
      <c r="CD99" s="560"/>
      <c r="CE99" s="560"/>
      <c r="CF99" s="562"/>
      <c r="CG99" s="562"/>
      <c r="CH99" s="562"/>
      <c r="CI99" s="306" t="s">
        <v>142</v>
      </c>
    </row>
    <row r="100" spans="1:87" ht="16.5" customHeight="1">
      <c r="A100" s="51" t="s">
        <v>43</v>
      </c>
      <c r="B100" s="51" t="s">
        <v>42</v>
      </c>
      <c r="C100" s="51" t="s">
        <v>127</v>
      </c>
      <c r="D100" s="51" t="s">
        <v>136</v>
      </c>
      <c r="E100" s="51" t="s">
        <v>138</v>
      </c>
      <c r="F100" s="51" t="s">
        <v>133</v>
      </c>
      <c r="G100" s="51" t="s">
        <v>26</v>
      </c>
      <c r="H100" s="51"/>
      <c r="I100" s="305" t="s">
        <v>139</v>
      </c>
      <c r="J100" s="305" t="s">
        <v>140</v>
      </c>
      <c r="K100" s="305" t="s">
        <v>141</v>
      </c>
      <c r="L100" s="52" t="s">
        <v>139</v>
      </c>
      <c r="M100" s="52" t="s">
        <v>140</v>
      </c>
      <c r="N100" s="52" t="s">
        <v>141</v>
      </c>
      <c r="O100" s="305" t="s">
        <v>139</v>
      </c>
      <c r="P100" s="305" t="s">
        <v>140</v>
      </c>
      <c r="Q100" s="305" t="s">
        <v>141</v>
      </c>
      <c r="R100" s="308" t="s">
        <v>139</v>
      </c>
      <c r="S100" s="308" t="s">
        <v>140</v>
      </c>
      <c r="T100" s="308" t="s">
        <v>141</v>
      </c>
      <c r="U100" s="307"/>
      <c r="W100" s="51" t="s">
        <v>43</v>
      </c>
      <c r="X100" s="51" t="s">
        <v>42</v>
      </c>
      <c r="Y100" s="51" t="s">
        <v>127</v>
      </c>
      <c r="Z100" s="51" t="s">
        <v>136</v>
      </c>
      <c r="AA100" s="51" t="s">
        <v>138</v>
      </c>
      <c r="AB100" s="51" t="s">
        <v>133</v>
      </c>
      <c r="AC100" s="51" t="s">
        <v>26</v>
      </c>
      <c r="AD100" s="51"/>
      <c r="AE100" s="305" t="s">
        <v>139</v>
      </c>
      <c r="AF100" s="305" t="s">
        <v>140</v>
      </c>
      <c r="AG100" s="305" t="s">
        <v>141</v>
      </c>
      <c r="AH100" s="52" t="s">
        <v>139</v>
      </c>
      <c r="AI100" s="52" t="s">
        <v>140</v>
      </c>
      <c r="AJ100" s="52" t="s">
        <v>141</v>
      </c>
      <c r="AK100" s="305" t="s">
        <v>139</v>
      </c>
      <c r="AL100" s="305" t="s">
        <v>140</v>
      </c>
      <c r="AM100" s="305" t="s">
        <v>141</v>
      </c>
      <c r="AN100" s="308" t="s">
        <v>139</v>
      </c>
      <c r="AO100" s="308" t="s">
        <v>140</v>
      </c>
      <c r="AP100" s="308" t="s">
        <v>141</v>
      </c>
      <c r="AQ100" s="307"/>
      <c r="AS100" s="51" t="s">
        <v>43</v>
      </c>
      <c r="AT100" s="51" t="s">
        <v>42</v>
      </c>
      <c r="AU100" s="51" t="s">
        <v>127</v>
      </c>
      <c r="AV100" s="51" t="s">
        <v>136</v>
      </c>
      <c r="AW100" s="51" t="s">
        <v>138</v>
      </c>
      <c r="AX100" s="51" t="s">
        <v>133</v>
      </c>
      <c r="AY100" s="51" t="s">
        <v>26</v>
      </c>
      <c r="AZ100" s="51"/>
      <c r="BA100" s="305" t="s">
        <v>139</v>
      </c>
      <c r="BB100" s="305" t="s">
        <v>140</v>
      </c>
      <c r="BC100" s="305" t="s">
        <v>141</v>
      </c>
      <c r="BD100" s="52" t="s">
        <v>139</v>
      </c>
      <c r="BE100" s="52" t="s">
        <v>140</v>
      </c>
      <c r="BF100" s="52" t="s">
        <v>141</v>
      </c>
      <c r="BG100" s="305" t="s">
        <v>139</v>
      </c>
      <c r="BH100" s="305" t="s">
        <v>140</v>
      </c>
      <c r="BI100" s="305" t="s">
        <v>141</v>
      </c>
      <c r="BJ100" s="308" t="s">
        <v>139</v>
      </c>
      <c r="BK100" s="308" t="s">
        <v>140</v>
      </c>
      <c r="BL100" s="308" t="s">
        <v>141</v>
      </c>
      <c r="BM100" s="307"/>
      <c r="BO100" s="51" t="s">
        <v>43</v>
      </c>
      <c r="BP100" s="51" t="s">
        <v>42</v>
      </c>
      <c r="BQ100" s="51" t="s">
        <v>127</v>
      </c>
      <c r="BR100" s="51" t="s">
        <v>136</v>
      </c>
      <c r="BS100" s="51" t="s">
        <v>138</v>
      </c>
      <c r="BT100" s="51" t="s">
        <v>133</v>
      </c>
      <c r="BU100" s="51" t="s">
        <v>26</v>
      </c>
      <c r="BV100" s="51"/>
      <c r="BW100" s="305" t="s">
        <v>139</v>
      </c>
      <c r="BX100" s="305" t="s">
        <v>140</v>
      </c>
      <c r="BY100" s="305" t="s">
        <v>141</v>
      </c>
      <c r="BZ100" s="52" t="s">
        <v>139</v>
      </c>
      <c r="CA100" s="52" t="s">
        <v>140</v>
      </c>
      <c r="CB100" s="52" t="s">
        <v>141</v>
      </c>
      <c r="CC100" s="305" t="s">
        <v>139</v>
      </c>
      <c r="CD100" s="305" t="s">
        <v>140</v>
      </c>
      <c r="CE100" s="305" t="s">
        <v>141</v>
      </c>
      <c r="CF100" s="448"/>
      <c r="CG100" s="448"/>
      <c r="CH100" s="448"/>
      <c r="CI100" s="307"/>
    </row>
    <row r="101" spans="1:87" ht="7.5" customHeight="1" thickBot="1"/>
    <row r="102" spans="1:87" ht="18.75">
      <c r="A102" s="564" t="s">
        <v>575</v>
      </c>
      <c r="B102" s="564"/>
      <c r="C102" s="564"/>
      <c r="D102" s="564"/>
      <c r="E102" s="564"/>
      <c r="F102" s="564"/>
      <c r="G102" s="564"/>
      <c r="H102" s="564"/>
      <c r="I102" s="564"/>
      <c r="J102" s="564"/>
      <c r="K102" s="564"/>
      <c r="L102" s="564"/>
      <c r="M102" s="564"/>
      <c r="N102" s="564"/>
      <c r="O102" s="564"/>
      <c r="P102" s="564"/>
      <c r="Q102" s="564"/>
      <c r="R102" s="564"/>
      <c r="S102" s="564"/>
      <c r="T102" s="564"/>
      <c r="U102" s="564"/>
      <c r="W102" s="564" t="s">
        <v>575</v>
      </c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S102" s="564" t="s">
        <v>575</v>
      </c>
      <c r="AT102" s="564"/>
      <c r="AU102" s="564"/>
      <c r="AV102" s="564"/>
      <c r="AW102" s="564"/>
      <c r="AX102" s="564"/>
      <c r="AY102" s="564"/>
      <c r="AZ102" s="564"/>
      <c r="BA102" s="564"/>
      <c r="BB102" s="564"/>
      <c r="BC102" s="564"/>
      <c r="BD102" s="564"/>
      <c r="BE102" s="564"/>
      <c r="BF102" s="564"/>
      <c r="BG102" s="564"/>
      <c r="BH102" s="564"/>
      <c r="BI102" s="564"/>
      <c r="BJ102" s="564"/>
      <c r="BK102" s="564"/>
      <c r="BL102" s="564"/>
      <c r="BM102" s="564"/>
      <c r="BO102" s="564" t="s">
        <v>575</v>
      </c>
      <c r="BP102" s="564"/>
      <c r="BQ102" s="564"/>
      <c r="BR102" s="564"/>
      <c r="BS102" s="564"/>
      <c r="BT102" s="564"/>
      <c r="BU102" s="564"/>
      <c r="BV102" s="564"/>
      <c r="BW102" s="564"/>
      <c r="BX102" s="564"/>
      <c r="BY102" s="564"/>
      <c r="BZ102" s="564"/>
      <c r="CA102" s="564"/>
      <c r="CB102" s="564"/>
      <c r="CC102" s="564"/>
      <c r="CD102" s="564"/>
      <c r="CE102" s="564"/>
      <c r="CF102" s="564"/>
      <c r="CG102" s="564"/>
      <c r="CH102" s="564"/>
      <c r="CI102" s="564"/>
    </row>
    <row r="103" spans="1:87" ht="15">
      <c r="A103" s="50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W103" s="50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S103" s="50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O103" s="50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</row>
    <row r="104" spans="1:87" s="49" customFormat="1" ht="15.95" customHeight="1">
      <c r="A104" s="45"/>
      <c r="B104" s="60">
        <v>6</v>
      </c>
      <c r="C104" s="61">
        <v>10047330627</v>
      </c>
      <c r="D104" s="148" t="s">
        <v>578</v>
      </c>
      <c r="E104" s="149" t="s">
        <v>263</v>
      </c>
      <c r="F104" s="149" t="s">
        <v>134</v>
      </c>
      <c r="G104" s="409" t="s">
        <v>59</v>
      </c>
      <c r="H104" s="43" t="s">
        <v>237</v>
      </c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117"/>
      <c r="W104" s="45">
        <v>1</v>
      </c>
      <c r="X104" s="60">
        <v>48</v>
      </c>
      <c r="Y104" s="61">
        <v>10047307991</v>
      </c>
      <c r="Z104" s="148" t="s">
        <v>587</v>
      </c>
      <c r="AA104" s="149" t="s">
        <v>246</v>
      </c>
      <c r="AB104" s="149" t="s">
        <v>134</v>
      </c>
      <c r="AC104" s="409" t="s">
        <v>242</v>
      </c>
      <c r="AD104" s="43" t="s">
        <v>237</v>
      </c>
      <c r="AE104" s="43">
        <v>1</v>
      </c>
      <c r="AF104" s="43"/>
      <c r="AG104" s="43">
        <v>1</v>
      </c>
      <c r="AH104" s="43"/>
      <c r="AI104" s="43"/>
      <c r="AJ104" s="43"/>
      <c r="AK104" s="43"/>
      <c r="AL104" s="43"/>
      <c r="AM104" s="43"/>
      <c r="AN104" s="43"/>
      <c r="AO104" s="43"/>
      <c r="AP104" s="43"/>
      <c r="AQ104" s="117">
        <f t="shared" ref="AQ104:AQ119" si="6">AG104+AJ104+AM104+AP104</f>
        <v>1</v>
      </c>
      <c r="AS104" s="45">
        <v>1</v>
      </c>
      <c r="AT104" s="60">
        <v>48</v>
      </c>
      <c r="AU104" s="61">
        <v>10047307991</v>
      </c>
      <c r="AV104" s="148" t="s">
        <v>587</v>
      </c>
      <c r="AW104" s="149" t="s">
        <v>246</v>
      </c>
      <c r="AX104" s="149" t="s">
        <v>134</v>
      </c>
      <c r="AY104" s="409" t="s">
        <v>242</v>
      </c>
      <c r="AZ104" s="43" t="s">
        <v>237</v>
      </c>
      <c r="BA104" s="43">
        <v>1</v>
      </c>
      <c r="BB104" s="43"/>
      <c r="BC104" s="43">
        <v>1</v>
      </c>
      <c r="BD104" s="43">
        <v>2</v>
      </c>
      <c r="BE104" s="43"/>
      <c r="BF104" s="43">
        <v>2</v>
      </c>
      <c r="BG104" s="43"/>
      <c r="BH104" s="43"/>
      <c r="BI104" s="43"/>
      <c r="BJ104" s="43"/>
      <c r="BK104" s="43"/>
      <c r="BL104" s="43"/>
      <c r="BM104" s="117">
        <f t="shared" ref="BM104:BM118" si="7">BC104+BF104+BI104+BL104</f>
        <v>3</v>
      </c>
      <c r="BO104" s="45">
        <v>1</v>
      </c>
      <c r="BP104" s="60">
        <v>48</v>
      </c>
      <c r="BQ104" s="61">
        <v>10047307991</v>
      </c>
      <c r="BR104" s="148" t="s">
        <v>587</v>
      </c>
      <c r="BS104" s="149" t="s">
        <v>246</v>
      </c>
      <c r="BT104" s="149" t="s">
        <v>134</v>
      </c>
      <c r="BU104" s="409" t="s">
        <v>242</v>
      </c>
      <c r="BV104" s="646" t="s">
        <v>237</v>
      </c>
      <c r="BW104" s="43">
        <v>1</v>
      </c>
      <c r="BX104" s="43"/>
      <c r="BY104" s="43">
        <v>1</v>
      </c>
      <c r="BZ104" s="43">
        <v>2</v>
      </c>
      <c r="CA104" s="43"/>
      <c r="CB104" s="43">
        <v>2</v>
      </c>
      <c r="CC104" s="43">
        <v>4</v>
      </c>
      <c r="CD104" s="43">
        <v>16</v>
      </c>
      <c r="CE104" s="43">
        <v>4</v>
      </c>
      <c r="CF104" s="43"/>
      <c r="CG104" s="43"/>
      <c r="CH104" s="43"/>
      <c r="CI104" s="117">
        <f>BY104+CB104+CE104+CH104</f>
        <v>7</v>
      </c>
    </row>
    <row r="105" spans="1:87" s="49" customFormat="1" ht="15.95" customHeight="1">
      <c r="A105" s="45"/>
      <c r="B105" s="60">
        <v>8</v>
      </c>
      <c r="C105" s="61">
        <v>10047299103</v>
      </c>
      <c r="D105" s="148" t="s">
        <v>579</v>
      </c>
      <c r="E105" s="149" t="s">
        <v>261</v>
      </c>
      <c r="F105" s="149" t="s">
        <v>134</v>
      </c>
      <c r="G105" s="409" t="s">
        <v>59</v>
      </c>
      <c r="H105" s="43" t="s">
        <v>237</v>
      </c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117"/>
      <c r="W105" s="45">
        <v>2</v>
      </c>
      <c r="X105" s="60">
        <v>49</v>
      </c>
      <c r="Y105" s="61">
        <v>10046331224</v>
      </c>
      <c r="Z105" s="148" t="s">
        <v>588</v>
      </c>
      <c r="AA105" s="149" t="s">
        <v>244</v>
      </c>
      <c r="AB105" s="149" t="s">
        <v>134</v>
      </c>
      <c r="AC105" s="409" t="s">
        <v>242</v>
      </c>
      <c r="AD105" s="43" t="s">
        <v>237</v>
      </c>
      <c r="AE105" s="43">
        <v>2</v>
      </c>
      <c r="AF105" s="43"/>
      <c r="AG105" s="43">
        <v>2</v>
      </c>
      <c r="AH105" s="43"/>
      <c r="AI105" s="43"/>
      <c r="AJ105" s="43"/>
      <c r="AK105" s="43"/>
      <c r="AL105" s="43"/>
      <c r="AM105" s="43"/>
      <c r="AN105" s="43"/>
      <c r="AO105" s="43"/>
      <c r="AP105" s="43"/>
      <c r="AQ105" s="117">
        <f t="shared" si="6"/>
        <v>2</v>
      </c>
      <c r="AS105" s="45">
        <v>2</v>
      </c>
      <c r="AT105" s="60">
        <v>81</v>
      </c>
      <c r="AU105" s="61">
        <v>10047218873</v>
      </c>
      <c r="AV105" s="148" t="s">
        <v>576</v>
      </c>
      <c r="AW105" s="149" t="s">
        <v>493</v>
      </c>
      <c r="AX105" s="149" t="s">
        <v>134</v>
      </c>
      <c r="AY105" s="409" t="s">
        <v>577</v>
      </c>
      <c r="AZ105" s="43" t="s">
        <v>237</v>
      </c>
      <c r="BA105" s="43">
        <v>3</v>
      </c>
      <c r="BB105" s="43"/>
      <c r="BC105" s="43">
        <v>3</v>
      </c>
      <c r="BD105" s="43">
        <v>1</v>
      </c>
      <c r="BE105" s="43"/>
      <c r="BF105" s="43">
        <v>1</v>
      </c>
      <c r="BG105" s="43"/>
      <c r="BH105" s="43"/>
      <c r="BI105" s="43"/>
      <c r="BJ105" s="43"/>
      <c r="BK105" s="43"/>
      <c r="BL105" s="43"/>
      <c r="BM105" s="117">
        <f t="shared" si="7"/>
        <v>4</v>
      </c>
      <c r="BO105" s="45">
        <v>2</v>
      </c>
      <c r="BP105" s="60">
        <v>49</v>
      </c>
      <c r="BQ105" s="61">
        <v>10046331224</v>
      </c>
      <c r="BR105" s="148" t="s">
        <v>588</v>
      </c>
      <c r="BS105" s="149" t="s">
        <v>244</v>
      </c>
      <c r="BT105" s="149" t="s">
        <v>134</v>
      </c>
      <c r="BU105" s="409" t="s">
        <v>242</v>
      </c>
      <c r="BV105" s="646" t="s">
        <v>237</v>
      </c>
      <c r="BW105" s="43">
        <v>2</v>
      </c>
      <c r="BX105" s="43"/>
      <c r="BY105" s="43">
        <v>2</v>
      </c>
      <c r="BZ105" s="43">
        <v>4</v>
      </c>
      <c r="CA105" s="43"/>
      <c r="CB105" s="43">
        <v>4</v>
      </c>
      <c r="CC105" s="43">
        <v>2</v>
      </c>
      <c r="CD105" s="43">
        <v>21</v>
      </c>
      <c r="CE105" s="43">
        <v>2</v>
      </c>
      <c r="CF105" s="43"/>
      <c r="CG105" s="43"/>
      <c r="CH105" s="43"/>
      <c r="CI105" s="117">
        <f>BY105+CB105+CE105+CH105</f>
        <v>8</v>
      </c>
    </row>
    <row r="106" spans="1:87" s="49" customFormat="1" ht="15.95" customHeight="1">
      <c r="A106" s="45"/>
      <c r="B106" s="60">
        <v>9</v>
      </c>
      <c r="C106" s="61">
        <v>10047431768</v>
      </c>
      <c r="D106" s="148" t="s">
        <v>580</v>
      </c>
      <c r="E106" s="149" t="s">
        <v>259</v>
      </c>
      <c r="F106" s="149" t="s">
        <v>134</v>
      </c>
      <c r="G106" s="409" t="s">
        <v>59</v>
      </c>
      <c r="H106" s="43" t="s">
        <v>237</v>
      </c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117"/>
      <c r="W106" s="45">
        <v>3</v>
      </c>
      <c r="X106" s="60">
        <v>81</v>
      </c>
      <c r="Y106" s="61">
        <v>10047218873</v>
      </c>
      <c r="Z106" s="148" t="s">
        <v>576</v>
      </c>
      <c r="AA106" s="149" t="s">
        <v>493</v>
      </c>
      <c r="AB106" s="149" t="s">
        <v>134</v>
      </c>
      <c r="AC106" s="409" t="s">
        <v>577</v>
      </c>
      <c r="AD106" s="43" t="s">
        <v>237</v>
      </c>
      <c r="AE106" s="43">
        <v>3</v>
      </c>
      <c r="AF106" s="43"/>
      <c r="AG106" s="43">
        <v>3</v>
      </c>
      <c r="AH106" s="43"/>
      <c r="AI106" s="43"/>
      <c r="AJ106" s="43"/>
      <c r="AK106" s="43"/>
      <c r="AL106" s="43"/>
      <c r="AM106" s="43"/>
      <c r="AN106" s="43"/>
      <c r="AO106" s="43"/>
      <c r="AP106" s="43"/>
      <c r="AQ106" s="117">
        <f t="shared" si="6"/>
        <v>3</v>
      </c>
      <c r="AS106" s="45">
        <v>3</v>
      </c>
      <c r="AT106" s="60">
        <v>49</v>
      </c>
      <c r="AU106" s="61">
        <v>10046331224</v>
      </c>
      <c r="AV106" s="148" t="s">
        <v>588</v>
      </c>
      <c r="AW106" s="149" t="s">
        <v>244</v>
      </c>
      <c r="AX106" s="149" t="s">
        <v>134</v>
      </c>
      <c r="AY106" s="409" t="s">
        <v>242</v>
      </c>
      <c r="AZ106" s="43" t="s">
        <v>237</v>
      </c>
      <c r="BA106" s="43">
        <v>2</v>
      </c>
      <c r="BB106" s="43"/>
      <c r="BC106" s="43">
        <v>2</v>
      </c>
      <c r="BD106" s="43">
        <v>4</v>
      </c>
      <c r="BE106" s="43"/>
      <c r="BF106" s="43">
        <v>4</v>
      </c>
      <c r="BG106" s="43"/>
      <c r="BH106" s="43"/>
      <c r="BI106" s="43"/>
      <c r="BJ106" s="43"/>
      <c r="BK106" s="43"/>
      <c r="BL106" s="43"/>
      <c r="BM106" s="117">
        <f t="shared" si="7"/>
        <v>6</v>
      </c>
      <c r="BO106" s="45">
        <v>3</v>
      </c>
      <c r="BP106" s="60">
        <v>81</v>
      </c>
      <c r="BQ106" s="61">
        <v>10047218873</v>
      </c>
      <c r="BR106" s="148" t="s">
        <v>576</v>
      </c>
      <c r="BS106" s="149" t="s">
        <v>493</v>
      </c>
      <c r="BT106" s="149" t="s">
        <v>134</v>
      </c>
      <c r="BU106" s="409" t="s">
        <v>577</v>
      </c>
      <c r="BV106" s="646" t="s">
        <v>237</v>
      </c>
      <c r="BW106" s="43">
        <v>3</v>
      </c>
      <c r="BX106" s="43"/>
      <c r="BY106" s="43">
        <v>3</v>
      </c>
      <c r="BZ106" s="43">
        <v>1</v>
      </c>
      <c r="CA106" s="43"/>
      <c r="CB106" s="43">
        <v>1</v>
      </c>
      <c r="CC106" s="43">
        <v>8</v>
      </c>
      <c r="CD106" s="43">
        <v>4</v>
      </c>
      <c r="CE106" s="43">
        <v>8</v>
      </c>
      <c r="CF106" s="43"/>
      <c r="CG106" s="43"/>
      <c r="CH106" s="43"/>
      <c r="CI106" s="117">
        <f>BY106+CB106+CE106+CH106</f>
        <v>12</v>
      </c>
    </row>
    <row r="107" spans="1:87" s="49" customFormat="1" ht="15.95" customHeight="1">
      <c r="A107" s="45"/>
      <c r="B107" s="60">
        <v>10</v>
      </c>
      <c r="C107" s="61">
        <v>10048203930</v>
      </c>
      <c r="D107" s="148" t="s">
        <v>581</v>
      </c>
      <c r="E107" s="149" t="s">
        <v>257</v>
      </c>
      <c r="F107" s="149" t="s">
        <v>134</v>
      </c>
      <c r="G107" s="409" t="s">
        <v>59</v>
      </c>
      <c r="H107" s="43" t="s">
        <v>237</v>
      </c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117"/>
      <c r="W107" s="45">
        <v>4</v>
      </c>
      <c r="X107" s="60">
        <v>8</v>
      </c>
      <c r="Y107" s="61">
        <v>10047299103</v>
      </c>
      <c r="Z107" s="148" t="s">
        <v>579</v>
      </c>
      <c r="AA107" s="149" t="s">
        <v>261</v>
      </c>
      <c r="AB107" s="149" t="s">
        <v>134</v>
      </c>
      <c r="AC107" s="409" t="s">
        <v>59</v>
      </c>
      <c r="AD107" s="43" t="s">
        <v>237</v>
      </c>
      <c r="AE107" s="43">
        <v>4</v>
      </c>
      <c r="AF107" s="43"/>
      <c r="AG107" s="43">
        <v>4</v>
      </c>
      <c r="AH107" s="43"/>
      <c r="AI107" s="43"/>
      <c r="AJ107" s="43"/>
      <c r="AK107" s="43"/>
      <c r="AL107" s="43"/>
      <c r="AM107" s="43"/>
      <c r="AN107" s="43"/>
      <c r="AO107" s="43"/>
      <c r="AP107" s="43"/>
      <c r="AQ107" s="117">
        <f t="shared" si="6"/>
        <v>4</v>
      </c>
      <c r="AS107" s="45">
        <v>4</v>
      </c>
      <c r="AT107" s="60">
        <v>8</v>
      </c>
      <c r="AU107" s="61">
        <v>10047299103</v>
      </c>
      <c r="AV107" s="148" t="s">
        <v>579</v>
      </c>
      <c r="AW107" s="149" t="s">
        <v>261</v>
      </c>
      <c r="AX107" s="149" t="s">
        <v>134</v>
      </c>
      <c r="AY107" s="409" t="s">
        <v>59</v>
      </c>
      <c r="AZ107" s="43" t="s">
        <v>237</v>
      </c>
      <c r="BA107" s="43">
        <v>4</v>
      </c>
      <c r="BB107" s="43"/>
      <c r="BC107" s="43">
        <v>4</v>
      </c>
      <c r="BD107" s="43">
        <v>5</v>
      </c>
      <c r="BE107" s="43"/>
      <c r="BF107" s="43">
        <v>5</v>
      </c>
      <c r="BG107" s="43"/>
      <c r="BH107" s="43"/>
      <c r="BI107" s="43"/>
      <c r="BJ107" s="43"/>
      <c r="BK107" s="43"/>
      <c r="BL107" s="43"/>
      <c r="BM107" s="117">
        <f t="shared" si="7"/>
        <v>9</v>
      </c>
      <c r="BO107" s="45">
        <v>4</v>
      </c>
      <c r="BP107" s="60">
        <v>8</v>
      </c>
      <c r="BQ107" s="61">
        <v>10047299103</v>
      </c>
      <c r="BR107" s="148" t="s">
        <v>579</v>
      </c>
      <c r="BS107" s="149" t="s">
        <v>261</v>
      </c>
      <c r="BT107" s="149" t="s">
        <v>134</v>
      </c>
      <c r="BU107" s="409" t="s">
        <v>59</v>
      </c>
      <c r="BV107" s="646" t="s">
        <v>237</v>
      </c>
      <c r="BW107" s="43">
        <v>4</v>
      </c>
      <c r="BX107" s="43"/>
      <c r="BY107" s="43">
        <v>4</v>
      </c>
      <c r="BZ107" s="43">
        <v>5</v>
      </c>
      <c r="CA107" s="43"/>
      <c r="CB107" s="43">
        <v>5</v>
      </c>
      <c r="CC107" s="43">
        <v>6</v>
      </c>
      <c r="CD107" s="43">
        <v>7</v>
      </c>
      <c r="CE107" s="43">
        <v>6</v>
      </c>
      <c r="CF107" s="43"/>
      <c r="CG107" s="43"/>
      <c r="CH107" s="43"/>
      <c r="CI107" s="117">
        <f>BY107+CB107+CE107+CH107</f>
        <v>15</v>
      </c>
    </row>
    <row r="108" spans="1:87" s="49" customFormat="1" ht="15.95" customHeight="1">
      <c r="A108" s="45"/>
      <c r="B108" s="60">
        <v>11</v>
      </c>
      <c r="C108" s="61">
        <v>10047370538</v>
      </c>
      <c r="D108" s="148" t="s">
        <v>582</v>
      </c>
      <c r="E108" s="149" t="s">
        <v>255</v>
      </c>
      <c r="F108" s="149" t="s">
        <v>134</v>
      </c>
      <c r="G108" s="409" t="s">
        <v>59</v>
      </c>
      <c r="H108" s="43" t="s">
        <v>237</v>
      </c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117"/>
      <c r="W108" s="45">
        <v>5</v>
      </c>
      <c r="X108" s="60">
        <v>10</v>
      </c>
      <c r="Y108" s="61">
        <v>10048203930</v>
      </c>
      <c r="Z108" s="148" t="s">
        <v>581</v>
      </c>
      <c r="AA108" s="149" t="s">
        <v>257</v>
      </c>
      <c r="AB108" s="149" t="s">
        <v>134</v>
      </c>
      <c r="AC108" s="409" t="s">
        <v>59</v>
      </c>
      <c r="AD108" s="43" t="s">
        <v>237</v>
      </c>
      <c r="AE108" s="43">
        <v>5</v>
      </c>
      <c r="AF108" s="43"/>
      <c r="AG108" s="43">
        <v>5</v>
      </c>
      <c r="AH108" s="43"/>
      <c r="AI108" s="43"/>
      <c r="AJ108" s="43"/>
      <c r="AK108" s="43"/>
      <c r="AL108" s="43"/>
      <c r="AM108" s="43"/>
      <c r="AN108" s="43"/>
      <c r="AO108" s="43"/>
      <c r="AP108" s="43"/>
      <c r="AQ108" s="117">
        <f t="shared" si="6"/>
        <v>5</v>
      </c>
      <c r="AS108" s="45">
        <v>5</v>
      </c>
      <c r="AT108" s="60">
        <v>10</v>
      </c>
      <c r="AU108" s="61">
        <v>10048203930</v>
      </c>
      <c r="AV108" s="148" t="s">
        <v>581</v>
      </c>
      <c r="AW108" s="149" t="s">
        <v>257</v>
      </c>
      <c r="AX108" s="149" t="s">
        <v>134</v>
      </c>
      <c r="AY108" s="409" t="s">
        <v>59</v>
      </c>
      <c r="AZ108" s="43" t="s">
        <v>237</v>
      </c>
      <c r="BA108" s="43">
        <v>5</v>
      </c>
      <c r="BB108" s="43"/>
      <c r="BC108" s="43">
        <v>5</v>
      </c>
      <c r="BD108" s="43">
        <v>7</v>
      </c>
      <c r="BE108" s="43"/>
      <c r="BF108" s="43">
        <v>7</v>
      </c>
      <c r="BG108" s="43"/>
      <c r="BH108" s="43"/>
      <c r="BI108" s="43"/>
      <c r="BJ108" s="43"/>
      <c r="BK108" s="43"/>
      <c r="BL108" s="43"/>
      <c r="BM108" s="117">
        <f t="shared" si="7"/>
        <v>12</v>
      </c>
      <c r="BO108" s="45">
        <v>5</v>
      </c>
      <c r="BP108" s="60">
        <v>6</v>
      </c>
      <c r="BQ108" s="61">
        <v>10047330627</v>
      </c>
      <c r="BR108" s="148" t="s">
        <v>578</v>
      </c>
      <c r="BS108" s="149" t="s">
        <v>263</v>
      </c>
      <c r="BT108" s="149" t="s">
        <v>134</v>
      </c>
      <c r="BU108" s="409" t="s">
        <v>59</v>
      </c>
      <c r="BV108" s="646" t="s">
        <v>237</v>
      </c>
      <c r="BW108" s="43">
        <v>6</v>
      </c>
      <c r="BX108" s="43"/>
      <c r="BY108" s="43">
        <v>6</v>
      </c>
      <c r="BZ108" s="43">
        <v>6</v>
      </c>
      <c r="CA108" s="43"/>
      <c r="CB108" s="43">
        <v>6</v>
      </c>
      <c r="CC108" s="43">
        <v>5</v>
      </c>
      <c r="CD108" s="43">
        <v>8</v>
      </c>
      <c r="CE108" s="43">
        <v>5</v>
      </c>
      <c r="CF108" s="43"/>
      <c r="CG108" s="43"/>
      <c r="CH108" s="43"/>
      <c r="CI108" s="117">
        <f>BY108+CB108+CE108+CH108</f>
        <v>17</v>
      </c>
    </row>
    <row r="109" spans="1:87" s="49" customFormat="1" ht="15.95" customHeight="1">
      <c r="A109" s="45"/>
      <c r="B109" s="60">
        <v>12</v>
      </c>
      <c r="C109" s="61">
        <v>10047405092</v>
      </c>
      <c r="D109" s="148" t="s">
        <v>583</v>
      </c>
      <c r="E109" s="149" t="s">
        <v>190</v>
      </c>
      <c r="F109" s="149" t="s">
        <v>134</v>
      </c>
      <c r="G109" s="409" t="s">
        <v>59</v>
      </c>
      <c r="H109" s="43" t="s">
        <v>237</v>
      </c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117"/>
      <c r="W109" s="45">
        <v>6</v>
      </c>
      <c r="X109" s="60">
        <v>6</v>
      </c>
      <c r="Y109" s="61">
        <v>10047330627</v>
      </c>
      <c r="Z109" s="148" t="s">
        <v>578</v>
      </c>
      <c r="AA109" s="149" t="s">
        <v>263</v>
      </c>
      <c r="AB109" s="149" t="s">
        <v>134</v>
      </c>
      <c r="AC109" s="409" t="s">
        <v>59</v>
      </c>
      <c r="AD109" s="43" t="s">
        <v>237</v>
      </c>
      <c r="AE109" s="43">
        <v>6</v>
      </c>
      <c r="AF109" s="43"/>
      <c r="AG109" s="43">
        <v>6</v>
      </c>
      <c r="AH109" s="43"/>
      <c r="AI109" s="43"/>
      <c r="AJ109" s="43"/>
      <c r="AK109" s="43"/>
      <c r="AL109" s="43"/>
      <c r="AM109" s="43"/>
      <c r="AN109" s="43"/>
      <c r="AO109" s="43"/>
      <c r="AP109" s="43"/>
      <c r="AQ109" s="117">
        <f t="shared" si="6"/>
        <v>6</v>
      </c>
      <c r="AS109" s="45">
        <v>6</v>
      </c>
      <c r="AT109" s="60">
        <v>6</v>
      </c>
      <c r="AU109" s="61">
        <v>10047330627</v>
      </c>
      <c r="AV109" s="148" t="s">
        <v>578</v>
      </c>
      <c r="AW109" s="149" t="s">
        <v>263</v>
      </c>
      <c r="AX109" s="149" t="s">
        <v>134</v>
      </c>
      <c r="AY109" s="409" t="s">
        <v>59</v>
      </c>
      <c r="AZ109" s="43" t="s">
        <v>237</v>
      </c>
      <c r="BA109" s="43">
        <v>6</v>
      </c>
      <c r="BB109" s="43"/>
      <c r="BC109" s="43">
        <v>6</v>
      </c>
      <c r="BD109" s="43">
        <v>6</v>
      </c>
      <c r="BE109" s="43"/>
      <c r="BF109" s="43">
        <v>6</v>
      </c>
      <c r="BG109" s="43"/>
      <c r="BH109" s="43"/>
      <c r="BI109" s="43"/>
      <c r="BJ109" s="43"/>
      <c r="BK109" s="43"/>
      <c r="BL109" s="43"/>
      <c r="BM109" s="117">
        <f t="shared" si="7"/>
        <v>12</v>
      </c>
      <c r="BO109" s="45">
        <v>6</v>
      </c>
      <c r="BP109" s="60">
        <v>50</v>
      </c>
      <c r="BQ109" s="61">
        <v>10047373366</v>
      </c>
      <c r="BR109" s="148" t="s">
        <v>589</v>
      </c>
      <c r="BS109" s="149" t="s">
        <v>190</v>
      </c>
      <c r="BT109" s="149" t="s">
        <v>134</v>
      </c>
      <c r="BU109" s="409" t="s">
        <v>242</v>
      </c>
      <c r="BV109" s="646" t="s">
        <v>237</v>
      </c>
      <c r="BW109" s="43">
        <v>12</v>
      </c>
      <c r="BX109" s="43"/>
      <c r="BY109" s="43">
        <v>12</v>
      </c>
      <c r="BZ109" s="43">
        <v>11</v>
      </c>
      <c r="CA109" s="43"/>
      <c r="CB109" s="43">
        <v>11</v>
      </c>
      <c r="CC109" s="43">
        <v>1</v>
      </c>
      <c r="CD109" s="43">
        <v>28</v>
      </c>
      <c r="CE109" s="43">
        <v>2</v>
      </c>
      <c r="CF109" s="43"/>
      <c r="CG109" s="43"/>
      <c r="CH109" s="43"/>
      <c r="CI109" s="117">
        <f>BY109+CB109+CE109+CH109</f>
        <v>25</v>
      </c>
    </row>
    <row r="110" spans="1:87" s="49" customFormat="1" ht="15.95" customHeight="1">
      <c r="A110" s="45"/>
      <c r="B110" s="60">
        <v>30</v>
      </c>
      <c r="C110" s="61">
        <v>10046081549</v>
      </c>
      <c r="D110" s="148" t="s">
        <v>584</v>
      </c>
      <c r="E110" s="149" t="s">
        <v>252</v>
      </c>
      <c r="F110" s="149" t="s">
        <v>558</v>
      </c>
      <c r="G110" s="409" t="s">
        <v>95</v>
      </c>
      <c r="H110" s="43" t="s">
        <v>237</v>
      </c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117"/>
      <c r="W110" s="45">
        <v>7</v>
      </c>
      <c r="X110" s="60">
        <v>11</v>
      </c>
      <c r="Y110" s="61">
        <v>10047370538</v>
      </c>
      <c r="Z110" s="148" t="s">
        <v>582</v>
      </c>
      <c r="AA110" s="149" t="s">
        <v>255</v>
      </c>
      <c r="AB110" s="149" t="s">
        <v>134</v>
      </c>
      <c r="AC110" s="409" t="s">
        <v>59</v>
      </c>
      <c r="AD110" s="43" t="s">
        <v>237</v>
      </c>
      <c r="AE110" s="43">
        <v>7</v>
      </c>
      <c r="AF110" s="43"/>
      <c r="AG110" s="43">
        <v>7</v>
      </c>
      <c r="AH110" s="43"/>
      <c r="AI110" s="43"/>
      <c r="AJ110" s="43"/>
      <c r="AK110" s="43"/>
      <c r="AL110" s="43"/>
      <c r="AM110" s="43"/>
      <c r="AN110" s="43"/>
      <c r="AO110" s="43"/>
      <c r="AP110" s="43"/>
      <c r="AQ110" s="117">
        <f t="shared" si="6"/>
        <v>7</v>
      </c>
      <c r="AS110" s="45">
        <v>7</v>
      </c>
      <c r="AT110" s="60">
        <v>11</v>
      </c>
      <c r="AU110" s="61">
        <v>10047370538</v>
      </c>
      <c r="AV110" s="148" t="s">
        <v>582</v>
      </c>
      <c r="AW110" s="149" t="s">
        <v>255</v>
      </c>
      <c r="AX110" s="149" t="s">
        <v>134</v>
      </c>
      <c r="AY110" s="409" t="s">
        <v>59</v>
      </c>
      <c r="AZ110" s="43" t="s">
        <v>237</v>
      </c>
      <c r="BA110" s="43">
        <v>7</v>
      </c>
      <c r="BB110" s="43"/>
      <c r="BC110" s="43">
        <v>7</v>
      </c>
      <c r="BD110" s="43">
        <v>8</v>
      </c>
      <c r="BE110" s="43"/>
      <c r="BF110" s="43">
        <v>8</v>
      </c>
      <c r="BG110" s="43"/>
      <c r="BH110" s="43"/>
      <c r="BI110" s="43"/>
      <c r="BJ110" s="43"/>
      <c r="BK110" s="43"/>
      <c r="BL110" s="43"/>
      <c r="BM110" s="117">
        <f t="shared" si="7"/>
        <v>15</v>
      </c>
      <c r="BO110" s="45">
        <v>7</v>
      </c>
      <c r="BP110" s="60">
        <v>11</v>
      </c>
      <c r="BQ110" s="61">
        <v>10047370538</v>
      </c>
      <c r="BR110" s="148" t="s">
        <v>582</v>
      </c>
      <c r="BS110" s="149" t="s">
        <v>255</v>
      </c>
      <c r="BT110" s="149" t="s">
        <v>134</v>
      </c>
      <c r="BU110" s="409" t="s">
        <v>59</v>
      </c>
      <c r="BV110" s="646" t="s">
        <v>237</v>
      </c>
      <c r="BW110" s="43">
        <v>7</v>
      </c>
      <c r="BX110" s="43"/>
      <c r="BY110" s="43">
        <v>7</v>
      </c>
      <c r="BZ110" s="43">
        <v>8</v>
      </c>
      <c r="CA110" s="43"/>
      <c r="CB110" s="43">
        <v>8</v>
      </c>
      <c r="CC110" s="43">
        <v>10</v>
      </c>
      <c r="CD110" s="43">
        <v>2</v>
      </c>
      <c r="CE110" s="43">
        <v>10</v>
      </c>
      <c r="CF110" s="43"/>
      <c r="CG110" s="43"/>
      <c r="CH110" s="43"/>
      <c r="CI110" s="117">
        <f>BY110+CB110+CE110+CH110</f>
        <v>25</v>
      </c>
    </row>
    <row r="111" spans="1:87" s="49" customFormat="1" ht="15.95" customHeight="1">
      <c r="A111" s="45"/>
      <c r="B111" s="60">
        <v>41</v>
      </c>
      <c r="C111" s="61">
        <v>10047309510</v>
      </c>
      <c r="D111" s="148" t="s">
        <v>585</v>
      </c>
      <c r="E111" s="149" t="s">
        <v>250</v>
      </c>
      <c r="F111" s="149" t="s">
        <v>134</v>
      </c>
      <c r="G111" s="409" t="s">
        <v>60</v>
      </c>
      <c r="H111" s="43" t="s">
        <v>237</v>
      </c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117"/>
      <c r="W111" s="45">
        <v>8</v>
      </c>
      <c r="X111" s="60">
        <v>89</v>
      </c>
      <c r="Y111" s="61">
        <v>10047396204</v>
      </c>
      <c r="Z111" s="148" t="s">
        <v>591</v>
      </c>
      <c r="AA111" s="149" t="s">
        <v>238</v>
      </c>
      <c r="AB111" s="149" t="s">
        <v>134</v>
      </c>
      <c r="AC111" s="409" t="s">
        <v>236</v>
      </c>
      <c r="AD111" s="43" t="s">
        <v>237</v>
      </c>
      <c r="AE111" s="43">
        <v>8</v>
      </c>
      <c r="AF111" s="43"/>
      <c r="AG111" s="43">
        <v>8</v>
      </c>
      <c r="AH111" s="43"/>
      <c r="AI111" s="43"/>
      <c r="AJ111" s="43"/>
      <c r="AK111" s="43"/>
      <c r="AL111" s="43"/>
      <c r="AM111" s="43"/>
      <c r="AN111" s="43"/>
      <c r="AO111" s="43"/>
      <c r="AP111" s="43"/>
      <c r="AQ111" s="117">
        <f t="shared" si="6"/>
        <v>8</v>
      </c>
      <c r="AS111" s="45">
        <v>8</v>
      </c>
      <c r="AT111" s="60">
        <v>30</v>
      </c>
      <c r="AU111" s="61">
        <v>10046081549</v>
      </c>
      <c r="AV111" s="148" t="s">
        <v>584</v>
      </c>
      <c r="AW111" s="149" t="s">
        <v>252</v>
      </c>
      <c r="AX111" s="149" t="s">
        <v>558</v>
      </c>
      <c r="AY111" s="409" t="s">
        <v>95</v>
      </c>
      <c r="AZ111" s="43" t="s">
        <v>237</v>
      </c>
      <c r="BA111" s="43">
        <v>10</v>
      </c>
      <c r="BB111" s="43"/>
      <c r="BC111" s="43">
        <v>10</v>
      </c>
      <c r="BD111" s="43">
        <v>9</v>
      </c>
      <c r="BE111" s="43"/>
      <c r="BF111" s="43">
        <v>9</v>
      </c>
      <c r="BG111" s="43"/>
      <c r="BH111" s="43"/>
      <c r="BI111" s="43"/>
      <c r="BJ111" s="43"/>
      <c r="BK111" s="43"/>
      <c r="BL111" s="43"/>
      <c r="BM111" s="117">
        <f t="shared" si="7"/>
        <v>19</v>
      </c>
      <c r="BO111" s="45">
        <v>8</v>
      </c>
      <c r="BP111" s="60">
        <v>12</v>
      </c>
      <c r="BQ111" s="61">
        <v>10047405092</v>
      </c>
      <c r="BR111" s="148" t="s">
        <v>583</v>
      </c>
      <c r="BS111" s="149" t="s">
        <v>190</v>
      </c>
      <c r="BT111" s="149" t="s">
        <v>134</v>
      </c>
      <c r="BU111" s="409" t="s">
        <v>59</v>
      </c>
      <c r="BV111" s="646" t="s">
        <v>237</v>
      </c>
      <c r="BW111" s="43">
        <v>9</v>
      </c>
      <c r="BX111" s="43"/>
      <c r="BY111" s="43">
        <v>9</v>
      </c>
      <c r="BZ111" s="43">
        <v>14</v>
      </c>
      <c r="CA111" s="43"/>
      <c r="CB111" s="43">
        <v>14</v>
      </c>
      <c r="CC111" s="43">
        <v>3</v>
      </c>
      <c r="CD111" s="43">
        <v>18</v>
      </c>
      <c r="CE111" s="43">
        <v>3</v>
      </c>
      <c r="CF111" s="43"/>
      <c r="CG111" s="43"/>
      <c r="CH111" s="43"/>
      <c r="CI111" s="117">
        <f>BY111+CB111+CE111+CH111</f>
        <v>26</v>
      </c>
    </row>
    <row r="112" spans="1:87" s="49" customFormat="1" ht="15.95" customHeight="1">
      <c r="A112" s="45"/>
      <c r="B112" s="60">
        <v>42</v>
      </c>
      <c r="C112" s="61">
        <v>10059225554</v>
      </c>
      <c r="D112" s="148" t="s">
        <v>586</v>
      </c>
      <c r="E112" s="149" t="s">
        <v>248</v>
      </c>
      <c r="F112" s="149" t="s">
        <v>134</v>
      </c>
      <c r="G112" s="409" t="s">
        <v>60</v>
      </c>
      <c r="H112" s="43" t="s">
        <v>237</v>
      </c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117"/>
      <c r="W112" s="45">
        <v>9</v>
      </c>
      <c r="X112" s="60">
        <v>12</v>
      </c>
      <c r="Y112" s="61">
        <v>10047405092</v>
      </c>
      <c r="Z112" s="148" t="s">
        <v>583</v>
      </c>
      <c r="AA112" s="149" t="s">
        <v>190</v>
      </c>
      <c r="AB112" s="149" t="s">
        <v>134</v>
      </c>
      <c r="AC112" s="409" t="s">
        <v>59</v>
      </c>
      <c r="AD112" s="43" t="s">
        <v>237</v>
      </c>
      <c r="AE112" s="43">
        <v>9</v>
      </c>
      <c r="AF112" s="43"/>
      <c r="AG112" s="43">
        <v>9</v>
      </c>
      <c r="AH112" s="43"/>
      <c r="AI112" s="43"/>
      <c r="AJ112" s="43"/>
      <c r="AK112" s="43"/>
      <c r="AL112" s="43"/>
      <c r="AM112" s="43"/>
      <c r="AN112" s="43"/>
      <c r="AO112" s="43"/>
      <c r="AP112" s="43"/>
      <c r="AQ112" s="117">
        <f t="shared" si="6"/>
        <v>9</v>
      </c>
      <c r="AS112" s="45">
        <v>9</v>
      </c>
      <c r="AT112" s="60">
        <v>89</v>
      </c>
      <c r="AU112" s="61">
        <v>10047396204</v>
      </c>
      <c r="AV112" s="148" t="s">
        <v>591</v>
      </c>
      <c r="AW112" s="149" t="s">
        <v>238</v>
      </c>
      <c r="AX112" s="149" t="s">
        <v>134</v>
      </c>
      <c r="AY112" s="409" t="s">
        <v>236</v>
      </c>
      <c r="AZ112" s="43" t="s">
        <v>237</v>
      </c>
      <c r="BA112" s="43">
        <v>8</v>
      </c>
      <c r="BB112" s="43"/>
      <c r="BC112" s="43">
        <v>8</v>
      </c>
      <c r="BD112" s="43">
        <v>15</v>
      </c>
      <c r="BE112" s="43" t="s">
        <v>607</v>
      </c>
      <c r="BF112" s="43">
        <v>15</v>
      </c>
      <c r="BG112" s="43"/>
      <c r="BH112" s="43"/>
      <c r="BI112" s="43"/>
      <c r="BJ112" s="43"/>
      <c r="BK112" s="43"/>
      <c r="BL112" s="43"/>
      <c r="BM112" s="117">
        <f t="shared" si="7"/>
        <v>23</v>
      </c>
      <c r="BO112" s="45">
        <v>9</v>
      </c>
      <c r="BP112" s="60">
        <v>10</v>
      </c>
      <c r="BQ112" s="61">
        <v>10048203930</v>
      </c>
      <c r="BR112" s="148" t="s">
        <v>581</v>
      </c>
      <c r="BS112" s="149" t="s">
        <v>257</v>
      </c>
      <c r="BT112" s="149" t="s">
        <v>134</v>
      </c>
      <c r="BU112" s="409" t="s">
        <v>59</v>
      </c>
      <c r="BV112" s="646" t="s">
        <v>237</v>
      </c>
      <c r="BW112" s="43">
        <v>5</v>
      </c>
      <c r="BX112" s="43"/>
      <c r="BY112" s="43">
        <v>5</v>
      </c>
      <c r="BZ112" s="43">
        <v>7</v>
      </c>
      <c r="CA112" s="43"/>
      <c r="CB112" s="43">
        <v>7</v>
      </c>
      <c r="CC112" s="43">
        <v>14</v>
      </c>
      <c r="CD112" s="43"/>
      <c r="CE112" s="43">
        <v>14</v>
      </c>
      <c r="CF112" s="43"/>
      <c r="CG112" s="43"/>
      <c r="CH112" s="43"/>
      <c r="CI112" s="117">
        <f>BY112+CB112+CE112+CH112</f>
        <v>26</v>
      </c>
    </row>
    <row r="113" spans="1:87" s="49" customFormat="1" ht="15.95" customHeight="1">
      <c r="A113" s="45"/>
      <c r="B113" s="60">
        <v>47</v>
      </c>
      <c r="C113" s="61">
        <v>10036590000</v>
      </c>
      <c r="D113" s="148" t="s">
        <v>487</v>
      </c>
      <c r="E113" s="149" t="s">
        <v>486</v>
      </c>
      <c r="F113" s="149" t="s">
        <v>485</v>
      </c>
      <c r="G113" s="409" t="s">
        <v>484</v>
      </c>
      <c r="H113" s="43" t="s">
        <v>237</v>
      </c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117"/>
      <c r="W113" s="45">
        <v>10</v>
      </c>
      <c r="X113" s="60">
        <v>30</v>
      </c>
      <c r="Y113" s="61">
        <v>10046081549</v>
      </c>
      <c r="Z113" s="148" t="s">
        <v>584</v>
      </c>
      <c r="AA113" s="149" t="s">
        <v>252</v>
      </c>
      <c r="AB113" s="149" t="s">
        <v>558</v>
      </c>
      <c r="AC113" s="409" t="s">
        <v>95</v>
      </c>
      <c r="AD113" s="43" t="s">
        <v>237</v>
      </c>
      <c r="AE113" s="43">
        <v>10</v>
      </c>
      <c r="AF113" s="43"/>
      <c r="AG113" s="43">
        <v>10</v>
      </c>
      <c r="AH113" s="43"/>
      <c r="AI113" s="43"/>
      <c r="AJ113" s="43"/>
      <c r="AK113" s="43"/>
      <c r="AL113" s="43"/>
      <c r="AM113" s="43"/>
      <c r="AN113" s="43"/>
      <c r="AO113" s="43"/>
      <c r="AP113" s="43"/>
      <c r="AQ113" s="117">
        <f t="shared" si="6"/>
        <v>10</v>
      </c>
      <c r="AS113" s="45">
        <v>10</v>
      </c>
      <c r="AT113" s="60">
        <v>12</v>
      </c>
      <c r="AU113" s="61">
        <v>10047405092</v>
      </c>
      <c r="AV113" s="148" t="s">
        <v>583</v>
      </c>
      <c r="AW113" s="149" t="s">
        <v>190</v>
      </c>
      <c r="AX113" s="149" t="s">
        <v>134</v>
      </c>
      <c r="AY113" s="409" t="s">
        <v>59</v>
      </c>
      <c r="AZ113" s="43" t="s">
        <v>237</v>
      </c>
      <c r="BA113" s="43">
        <v>9</v>
      </c>
      <c r="BB113" s="43"/>
      <c r="BC113" s="43">
        <v>9</v>
      </c>
      <c r="BD113" s="43">
        <v>14</v>
      </c>
      <c r="BE113" s="43"/>
      <c r="BF113" s="43">
        <v>14</v>
      </c>
      <c r="BG113" s="43"/>
      <c r="BH113" s="43"/>
      <c r="BI113" s="43"/>
      <c r="BJ113" s="43"/>
      <c r="BK113" s="43"/>
      <c r="BL113" s="43"/>
      <c r="BM113" s="117">
        <f t="shared" si="7"/>
        <v>23</v>
      </c>
      <c r="BO113" s="45">
        <v>10</v>
      </c>
      <c r="BP113" s="60">
        <v>47</v>
      </c>
      <c r="BQ113" s="61">
        <v>10036590000</v>
      </c>
      <c r="BR113" s="148" t="s">
        <v>487</v>
      </c>
      <c r="BS113" s="149" t="s">
        <v>486</v>
      </c>
      <c r="BT113" s="149" t="s">
        <v>485</v>
      </c>
      <c r="BU113" s="409" t="s">
        <v>484</v>
      </c>
      <c r="BV113" s="646" t="s">
        <v>237</v>
      </c>
      <c r="BW113" s="43"/>
      <c r="BX113" s="43" t="s">
        <v>61</v>
      </c>
      <c r="BY113" s="43">
        <v>20</v>
      </c>
      <c r="BZ113" s="43">
        <v>3</v>
      </c>
      <c r="CA113" s="43"/>
      <c r="CB113" s="43">
        <v>3</v>
      </c>
      <c r="CC113" s="43">
        <v>7</v>
      </c>
      <c r="CD113" s="43">
        <v>6</v>
      </c>
      <c r="CE113" s="43">
        <v>7</v>
      </c>
      <c r="CF113" s="43"/>
      <c r="CG113" s="43"/>
      <c r="CH113" s="43"/>
      <c r="CI113" s="117">
        <f>BY113+CB113+CE113+CH113</f>
        <v>30</v>
      </c>
    </row>
    <row r="114" spans="1:87" s="49" customFormat="1" ht="15.95" customHeight="1">
      <c r="A114" s="45"/>
      <c r="B114" s="60">
        <v>48</v>
      </c>
      <c r="C114" s="61">
        <v>10047307991</v>
      </c>
      <c r="D114" s="148" t="s">
        <v>587</v>
      </c>
      <c r="E114" s="149" t="s">
        <v>246</v>
      </c>
      <c r="F114" s="149" t="s">
        <v>134</v>
      </c>
      <c r="G114" s="409" t="s">
        <v>242</v>
      </c>
      <c r="H114" s="43" t="s">
        <v>237</v>
      </c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117"/>
      <c r="W114" s="45">
        <v>11</v>
      </c>
      <c r="X114" s="60">
        <v>9</v>
      </c>
      <c r="Y114" s="61">
        <v>10047431768</v>
      </c>
      <c r="Z114" s="148" t="s">
        <v>580</v>
      </c>
      <c r="AA114" s="149" t="s">
        <v>259</v>
      </c>
      <c r="AB114" s="149" t="s">
        <v>134</v>
      </c>
      <c r="AC114" s="409" t="s">
        <v>59</v>
      </c>
      <c r="AD114" s="43" t="s">
        <v>237</v>
      </c>
      <c r="AE114" s="43">
        <v>11</v>
      </c>
      <c r="AF114" s="43"/>
      <c r="AG114" s="43">
        <v>11</v>
      </c>
      <c r="AH114" s="43"/>
      <c r="AI114" s="43"/>
      <c r="AJ114" s="43"/>
      <c r="AK114" s="43"/>
      <c r="AL114" s="43"/>
      <c r="AM114" s="43"/>
      <c r="AN114" s="43"/>
      <c r="AO114" s="43"/>
      <c r="AP114" s="43"/>
      <c r="AQ114" s="117">
        <f t="shared" si="6"/>
        <v>11</v>
      </c>
      <c r="AS114" s="45">
        <v>11</v>
      </c>
      <c r="AT114" s="60">
        <v>50</v>
      </c>
      <c r="AU114" s="61">
        <v>10047373366</v>
      </c>
      <c r="AV114" s="148" t="s">
        <v>589</v>
      </c>
      <c r="AW114" s="149" t="s">
        <v>190</v>
      </c>
      <c r="AX114" s="149" t="s">
        <v>134</v>
      </c>
      <c r="AY114" s="409" t="s">
        <v>242</v>
      </c>
      <c r="AZ114" s="43" t="s">
        <v>237</v>
      </c>
      <c r="BA114" s="43">
        <v>12</v>
      </c>
      <c r="BB114" s="43"/>
      <c r="BC114" s="43">
        <v>12</v>
      </c>
      <c r="BD114" s="43">
        <v>11</v>
      </c>
      <c r="BE114" s="43"/>
      <c r="BF114" s="43">
        <v>11</v>
      </c>
      <c r="BG114" s="43"/>
      <c r="BH114" s="43"/>
      <c r="BI114" s="43"/>
      <c r="BJ114" s="43"/>
      <c r="BK114" s="43"/>
      <c r="BL114" s="43"/>
      <c r="BM114" s="117">
        <f t="shared" si="7"/>
        <v>23</v>
      </c>
      <c r="BO114" s="45">
        <v>11</v>
      </c>
      <c r="BP114" s="60">
        <v>42</v>
      </c>
      <c r="BQ114" s="61">
        <v>10059225554</v>
      </c>
      <c r="BR114" s="148" t="s">
        <v>586</v>
      </c>
      <c r="BS114" s="149" t="s">
        <v>248</v>
      </c>
      <c r="BT114" s="149" t="s">
        <v>134</v>
      </c>
      <c r="BU114" s="409" t="s">
        <v>60</v>
      </c>
      <c r="BV114" s="646" t="s">
        <v>237</v>
      </c>
      <c r="BW114" s="43">
        <v>14</v>
      </c>
      <c r="BX114" s="43"/>
      <c r="BY114" s="43">
        <v>14</v>
      </c>
      <c r="BZ114" s="43">
        <v>10</v>
      </c>
      <c r="CA114" s="43"/>
      <c r="CB114" s="43">
        <v>10</v>
      </c>
      <c r="CC114" s="43">
        <v>9</v>
      </c>
      <c r="CD114" s="43">
        <v>4</v>
      </c>
      <c r="CE114" s="43">
        <v>9</v>
      </c>
      <c r="CF114" s="43"/>
      <c r="CG114" s="43"/>
      <c r="CH114" s="43"/>
      <c r="CI114" s="117">
        <f>BY114+CB114+CE114+CH114</f>
        <v>33</v>
      </c>
    </row>
    <row r="115" spans="1:87" s="49" customFormat="1" ht="15.95" customHeight="1">
      <c r="A115" s="45"/>
      <c r="B115" s="60">
        <v>49</v>
      </c>
      <c r="C115" s="61">
        <v>10046331224</v>
      </c>
      <c r="D115" s="148" t="s">
        <v>588</v>
      </c>
      <c r="E115" s="149" t="s">
        <v>244</v>
      </c>
      <c r="F115" s="149" t="s">
        <v>134</v>
      </c>
      <c r="G115" s="409" t="s">
        <v>242</v>
      </c>
      <c r="H115" s="43" t="s">
        <v>237</v>
      </c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117"/>
      <c r="W115" s="45">
        <v>12</v>
      </c>
      <c r="X115" s="60">
        <v>50</v>
      </c>
      <c r="Y115" s="61">
        <v>10047373366</v>
      </c>
      <c r="Z115" s="148" t="s">
        <v>589</v>
      </c>
      <c r="AA115" s="149" t="s">
        <v>190</v>
      </c>
      <c r="AB115" s="149" t="s">
        <v>134</v>
      </c>
      <c r="AC115" s="409" t="s">
        <v>242</v>
      </c>
      <c r="AD115" s="43" t="s">
        <v>237</v>
      </c>
      <c r="AE115" s="43">
        <v>12</v>
      </c>
      <c r="AF115" s="43"/>
      <c r="AG115" s="43">
        <v>12</v>
      </c>
      <c r="AH115" s="43"/>
      <c r="AI115" s="43"/>
      <c r="AJ115" s="43"/>
      <c r="AK115" s="43"/>
      <c r="AL115" s="43"/>
      <c r="AM115" s="43"/>
      <c r="AN115" s="43"/>
      <c r="AO115" s="43"/>
      <c r="AP115" s="43"/>
      <c r="AQ115" s="117">
        <f t="shared" si="6"/>
        <v>12</v>
      </c>
      <c r="AS115" s="45">
        <v>12</v>
      </c>
      <c r="AT115" s="60">
        <v>47</v>
      </c>
      <c r="AU115" s="61">
        <v>10036590000</v>
      </c>
      <c r="AV115" s="148" t="s">
        <v>487</v>
      </c>
      <c r="AW115" s="149" t="s">
        <v>486</v>
      </c>
      <c r="AX115" s="149" t="s">
        <v>485</v>
      </c>
      <c r="AY115" s="409" t="s">
        <v>484</v>
      </c>
      <c r="AZ115" s="43" t="s">
        <v>237</v>
      </c>
      <c r="BA115" s="43"/>
      <c r="BB115" s="43" t="s">
        <v>61</v>
      </c>
      <c r="BC115" s="43">
        <v>20</v>
      </c>
      <c r="BD115" s="43">
        <v>3</v>
      </c>
      <c r="BE115" s="43"/>
      <c r="BF115" s="43">
        <v>3</v>
      </c>
      <c r="BG115" s="43"/>
      <c r="BH115" s="43"/>
      <c r="BI115" s="43"/>
      <c r="BJ115" s="43"/>
      <c r="BK115" s="43"/>
      <c r="BL115" s="43"/>
      <c r="BM115" s="117">
        <f t="shared" si="7"/>
        <v>23</v>
      </c>
      <c r="BO115" s="45">
        <v>12</v>
      </c>
      <c r="BP115" s="60">
        <v>9</v>
      </c>
      <c r="BQ115" s="61">
        <v>10047431768</v>
      </c>
      <c r="BR115" s="148" t="s">
        <v>580</v>
      </c>
      <c r="BS115" s="149" t="s">
        <v>259</v>
      </c>
      <c r="BT115" s="149" t="s">
        <v>134</v>
      </c>
      <c r="BU115" s="409" t="s">
        <v>59</v>
      </c>
      <c r="BV115" s="646" t="s">
        <v>237</v>
      </c>
      <c r="BW115" s="43">
        <v>11</v>
      </c>
      <c r="BX115" s="43"/>
      <c r="BY115" s="43">
        <v>11</v>
      </c>
      <c r="BZ115" s="43">
        <v>13</v>
      </c>
      <c r="CA115" s="43"/>
      <c r="CB115" s="43">
        <v>13</v>
      </c>
      <c r="CC115" s="43">
        <v>11</v>
      </c>
      <c r="CD115" s="43">
        <v>2</v>
      </c>
      <c r="CE115" s="43">
        <v>11</v>
      </c>
      <c r="CF115" s="43"/>
      <c r="CG115" s="43"/>
      <c r="CH115" s="43"/>
      <c r="CI115" s="117">
        <f>BY115+CB115+CE115+CH115</f>
        <v>35</v>
      </c>
    </row>
    <row r="116" spans="1:87" s="49" customFormat="1" ht="15.95" customHeight="1">
      <c r="A116" s="45"/>
      <c r="B116" s="60">
        <v>50</v>
      </c>
      <c r="C116" s="61">
        <v>10047373366</v>
      </c>
      <c r="D116" s="148" t="s">
        <v>589</v>
      </c>
      <c r="E116" s="149" t="s">
        <v>190</v>
      </c>
      <c r="F116" s="149" t="s">
        <v>134</v>
      </c>
      <c r="G116" s="409" t="s">
        <v>242</v>
      </c>
      <c r="H116" s="43" t="s">
        <v>237</v>
      </c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117"/>
      <c r="W116" s="45">
        <v>13</v>
      </c>
      <c r="X116" s="60">
        <v>80</v>
      </c>
      <c r="Y116" s="61">
        <v>10048179880</v>
      </c>
      <c r="Z116" s="148" t="s">
        <v>590</v>
      </c>
      <c r="AA116" s="149" t="s">
        <v>240</v>
      </c>
      <c r="AB116" s="149" t="s">
        <v>134</v>
      </c>
      <c r="AC116" s="409" t="s">
        <v>93</v>
      </c>
      <c r="AD116" s="43" t="s">
        <v>237</v>
      </c>
      <c r="AE116" s="43">
        <v>13</v>
      </c>
      <c r="AF116" s="43"/>
      <c r="AG116" s="43">
        <v>13</v>
      </c>
      <c r="AH116" s="43"/>
      <c r="AI116" s="43"/>
      <c r="AJ116" s="43"/>
      <c r="AK116" s="43"/>
      <c r="AL116" s="43"/>
      <c r="AM116" s="43"/>
      <c r="AN116" s="43"/>
      <c r="AO116" s="43"/>
      <c r="AP116" s="43"/>
      <c r="AQ116" s="117">
        <f t="shared" si="6"/>
        <v>13</v>
      </c>
      <c r="AS116" s="45">
        <v>13</v>
      </c>
      <c r="AT116" s="60">
        <v>9</v>
      </c>
      <c r="AU116" s="61">
        <v>10047431768</v>
      </c>
      <c r="AV116" s="148" t="s">
        <v>580</v>
      </c>
      <c r="AW116" s="149" t="s">
        <v>259</v>
      </c>
      <c r="AX116" s="149" t="s">
        <v>134</v>
      </c>
      <c r="AY116" s="409" t="s">
        <v>59</v>
      </c>
      <c r="AZ116" s="43" t="s">
        <v>237</v>
      </c>
      <c r="BA116" s="43">
        <v>11</v>
      </c>
      <c r="BB116" s="43"/>
      <c r="BC116" s="43">
        <v>11</v>
      </c>
      <c r="BD116" s="43">
        <v>13</v>
      </c>
      <c r="BE116" s="43"/>
      <c r="BF116" s="43">
        <v>13</v>
      </c>
      <c r="BG116" s="43"/>
      <c r="BH116" s="43"/>
      <c r="BI116" s="43"/>
      <c r="BJ116" s="43"/>
      <c r="BK116" s="43"/>
      <c r="BL116" s="43"/>
      <c r="BM116" s="117">
        <f t="shared" si="7"/>
        <v>24</v>
      </c>
      <c r="BO116" s="45">
        <v>13</v>
      </c>
      <c r="BP116" s="60">
        <v>30</v>
      </c>
      <c r="BQ116" s="61">
        <v>10046081549</v>
      </c>
      <c r="BR116" s="148" t="s">
        <v>584</v>
      </c>
      <c r="BS116" s="149" t="s">
        <v>252</v>
      </c>
      <c r="BT116" s="149" t="s">
        <v>558</v>
      </c>
      <c r="BU116" s="409" t="s">
        <v>95</v>
      </c>
      <c r="BV116" s="646" t="s">
        <v>237</v>
      </c>
      <c r="BW116" s="43">
        <v>10</v>
      </c>
      <c r="BX116" s="43"/>
      <c r="BY116" s="43">
        <v>10</v>
      </c>
      <c r="BZ116" s="43">
        <v>9</v>
      </c>
      <c r="CA116" s="43"/>
      <c r="CB116" s="43">
        <v>9</v>
      </c>
      <c r="CC116" s="43">
        <v>16</v>
      </c>
      <c r="CD116" s="43">
        <v>-20</v>
      </c>
      <c r="CE116" s="43">
        <v>16</v>
      </c>
      <c r="CF116" s="43"/>
      <c r="CG116" s="43"/>
      <c r="CH116" s="43"/>
      <c r="CI116" s="117">
        <f>BY116+CB116+CE116+CH116</f>
        <v>35</v>
      </c>
    </row>
    <row r="117" spans="1:87" s="49" customFormat="1" ht="15.95" customHeight="1">
      <c r="A117" s="45"/>
      <c r="B117" s="60">
        <v>80</v>
      </c>
      <c r="C117" s="61">
        <v>10048179880</v>
      </c>
      <c r="D117" s="148" t="s">
        <v>590</v>
      </c>
      <c r="E117" s="149" t="s">
        <v>240</v>
      </c>
      <c r="F117" s="149" t="s">
        <v>134</v>
      </c>
      <c r="G117" s="409" t="s">
        <v>93</v>
      </c>
      <c r="H117" s="43" t="s">
        <v>237</v>
      </c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117"/>
      <c r="W117" s="45">
        <v>14</v>
      </c>
      <c r="X117" s="60">
        <v>42</v>
      </c>
      <c r="Y117" s="61">
        <v>10059225554</v>
      </c>
      <c r="Z117" s="148" t="s">
        <v>586</v>
      </c>
      <c r="AA117" s="149" t="s">
        <v>248</v>
      </c>
      <c r="AB117" s="149" t="s">
        <v>134</v>
      </c>
      <c r="AC117" s="409" t="s">
        <v>60</v>
      </c>
      <c r="AD117" s="43" t="s">
        <v>237</v>
      </c>
      <c r="AE117" s="43">
        <v>14</v>
      </c>
      <c r="AF117" s="43"/>
      <c r="AG117" s="43">
        <v>14</v>
      </c>
      <c r="AH117" s="43"/>
      <c r="AI117" s="43"/>
      <c r="AJ117" s="43"/>
      <c r="AK117" s="43"/>
      <c r="AL117" s="43"/>
      <c r="AM117" s="43"/>
      <c r="AN117" s="43"/>
      <c r="AO117" s="43"/>
      <c r="AP117" s="43"/>
      <c r="AQ117" s="117">
        <f t="shared" si="6"/>
        <v>14</v>
      </c>
      <c r="AS117" s="45">
        <v>14</v>
      </c>
      <c r="AT117" s="60">
        <v>42</v>
      </c>
      <c r="AU117" s="61">
        <v>10059225554</v>
      </c>
      <c r="AV117" s="148" t="s">
        <v>586</v>
      </c>
      <c r="AW117" s="149" t="s">
        <v>248</v>
      </c>
      <c r="AX117" s="149" t="s">
        <v>134</v>
      </c>
      <c r="AY117" s="409" t="s">
        <v>60</v>
      </c>
      <c r="AZ117" s="43" t="s">
        <v>237</v>
      </c>
      <c r="BA117" s="43">
        <v>14</v>
      </c>
      <c r="BB117" s="43"/>
      <c r="BC117" s="43">
        <v>14</v>
      </c>
      <c r="BD117" s="43">
        <v>10</v>
      </c>
      <c r="BE117" s="43"/>
      <c r="BF117" s="43">
        <v>10</v>
      </c>
      <c r="BG117" s="43"/>
      <c r="BH117" s="43"/>
      <c r="BI117" s="43"/>
      <c r="BJ117" s="43"/>
      <c r="BK117" s="43"/>
      <c r="BL117" s="43"/>
      <c r="BM117" s="117">
        <f t="shared" si="7"/>
        <v>24</v>
      </c>
      <c r="BO117" s="45">
        <v>14</v>
      </c>
      <c r="BP117" s="60">
        <v>80</v>
      </c>
      <c r="BQ117" s="61">
        <v>10048179880</v>
      </c>
      <c r="BR117" s="148" t="s">
        <v>590</v>
      </c>
      <c r="BS117" s="149" t="s">
        <v>240</v>
      </c>
      <c r="BT117" s="149" t="s">
        <v>134</v>
      </c>
      <c r="BU117" s="409" t="s">
        <v>93</v>
      </c>
      <c r="BV117" s="646" t="s">
        <v>237</v>
      </c>
      <c r="BW117" s="43">
        <v>13</v>
      </c>
      <c r="BX117" s="43"/>
      <c r="BY117" s="43">
        <v>13</v>
      </c>
      <c r="BZ117" s="43">
        <v>12</v>
      </c>
      <c r="CA117" s="43"/>
      <c r="CB117" s="43">
        <v>12</v>
      </c>
      <c r="CC117" s="43">
        <v>12</v>
      </c>
      <c r="CD117" s="43">
        <v>2</v>
      </c>
      <c r="CE117" s="43">
        <v>12</v>
      </c>
      <c r="CF117" s="43"/>
      <c r="CG117" s="43"/>
      <c r="CH117" s="43"/>
      <c r="CI117" s="117">
        <f>BY117+CB117+CE117+CH117</f>
        <v>37</v>
      </c>
    </row>
    <row r="118" spans="1:87" s="49" customFormat="1" ht="15.95" customHeight="1">
      <c r="A118" s="45"/>
      <c r="B118" s="60">
        <v>81</v>
      </c>
      <c r="C118" s="61">
        <v>10047218873</v>
      </c>
      <c r="D118" s="148" t="s">
        <v>576</v>
      </c>
      <c r="E118" s="149" t="s">
        <v>493</v>
      </c>
      <c r="F118" s="149" t="s">
        <v>134</v>
      </c>
      <c r="G118" s="409" t="s">
        <v>577</v>
      </c>
      <c r="H118" s="43" t="s">
        <v>237</v>
      </c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117"/>
      <c r="W118" s="45"/>
      <c r="X118" s="60">
        <v>41</v>
      </c>
      <c r="Y118" s="61">
        <v>10047309510</v>
      </c>
      <c r="Z118" s="148" t="s">
        <v>585</v>
      </c>
      <c r="AA118" s="149" t="s">
        <v>250</v>
      </c>
      <c r="AB118" s="149" t="s">
        <v>134</v>
      </c>
      <c r="AC118" s="409" t="s">
        <v>60</v>
      </c>
      <c r="AD118" s="43" t="s">
        <v>237</v>
      </c>
      <c r="AE118" s="43"/>
      <c r="AF118" s="43" t="s">
        <v>61</v>
      </c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117">
        <f t="shared" si="6"/>
        <v>0</v>
      </c>
      <c r="AS118" s="45">
        <v>15</v>
      </c>
      <c r="AT118" s="60">
        <v>80</v>
      </c>
      <c r="AU118" s="61">
        <v>10048179880</v>
      </c>
      <c r="AV118" s="148" t="s">
        <v>590</v>
      </c>
      <c r="AW118" s="149" t="s">
        <v>240</v>
      </c>
      <c r="AX118" s="149" t="s">
        <v>134</v>
      </c>
      <c r="AY118" s="409" t="s">
        <v>93</v>
      </c>
      <c r="AZ118" s="43" t="s">
        <v>237</v>
      </c>
      <c r="BA118" s="43">
        <v>13</v>
      </c>
      <c r="BB118" s="43"/>
      <c r="BC118" s="43">
        <v>13</v>
      </c>
      <c r="BD118" s="43">
        <v>12</v>
      </c>
      <c r="BE118" s="43"/>
      <c r="BF118" s="43">
        <v>12</v>
      </c>
      <c r="BG118" s="43"/>
      <c r="BH118" s="43"/>
      <c r="BI118" s="43"/>
      <c r="BJ118" s="43"/>
      <c r="BK118" s="43"/>
      <c r="BL118" s="43"/>
      <c r="BM118" s="117">
        <f t="shared" si="7"/>
        <v>25</v>
      </c>
      <c r="BO118" s="45">
        <v>15</v>
      </c>
      <c r="BP118" s="60">
        <v>89</v>
      </c>
      <c r="BQ118" s="61">
        <v>10047396204</v>
      </c>
      <c r="BR118" s="148" t="s">
        <v>591</v>
      </c>
      <c r="BS118" s="149" t="s">
        <v>238</v>
      </c>
      <c r="BT118" s="149" t="s">
        <v>134</v>
      </c>
      <c r="BU118" s="409" t="s">
        <v>236</v>
      </c>
      <c r="BV118" s="646" t="s">
        <v>237</v>
      </c>
      <c r="BW118" s="43">
        <v>8</v>
      </c>
      <c r="BX118" s="43"/>
      <c r="BY118" s="43">
        <v>8</v>
      </c>
      <c r="BZ118" s="43">
        <v>15</v>
      </c>
      <c r="CA118" s="646" t="s">
        <v>607</v>
      </c>
      <c r="CB118" s="43">
        <v>15</v>
      </c>
      <c r="CC118" s="43">
        <v>15</v>
      </c>
      <c r="CD118" s="43">
        <v>-20</v>
      </c>
      <c r="CE118" s="43">
        <v>15</v>
      </c>
      <c r="CF118" s="43"/>
      <c r="CG118" s="43"/>
      <c r="CH118" s="43"/>
      <c r="CI118" s="117">
        <f>BY118+CB118+CE118+CH118</f>
        <v>38</v>
      </c>
    </row>
    <row r="119" spans="1:87" s="49" customFormat="1" ht="15.95" customHeight="1">
      <c r="A119" s="45"/>
      <c r="B119" s="60">
        <v>89</v>
      </c>
      <c r="C119" s="61">
        <v>10047396204</v>
      </c>
      <c r="D119" s="148" t="s">
        <v>591</v>
      </c>
      <c r="E119" s="149" t="s">
        <v>238</v>
      </c>
      <c r="F119" s="149" t="s">
        <v>134</v>
      </c>
      <c r="G119" s="409" t="s">
        <v>236</v>
      </c>
      <c r="H119" s="43" t="s">
        <v>237</v>
      </c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117"/>
      <c r="W119" s="45"/>
      <c r="X119" s="60">
        <v>47</v>
      </c>
      <c r="Y119" s="61">
        <v>10036590000</v>
      </c>
      <c r="Z119" s="148" t="s">
        <v>487</v>
      </c>
      <c r="AA119" s="149" t="s">
        <v>486</v>
      </c>
      <c r="AB119" s="149" t="s">
        <v>485</v>
      </c>
      <c r="AC119" s="409" t="s">
        <v>484</v>
      </c>
      <c r="AD119" s="43" t="s">
        <v>237</v>
      </c>
      <c r="AE119" s="43"/>
      <c r="AF119" s="43" t="s">
        <v>61</v>
      </c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117">
        <f t="shared" si="6"/>
        <v>0</v>
      </c>
      <c r="AS119" s="45"/>
      <c r="AT119" s="60">
        <v>41</v>
      </c>
      <c r="AU119" s="61">
        <v>10047309510</v>
      </c>
      <c r="AV119" s="148" t="s">
        <v>585</v>
      </c>
      <c r="AW119" s="149" t="s">
        <v>250</v>
      </c>
      <c r="AX119" s="149" t="s">
        <v>134</v>
      </c>
      <c r="AY119" s="409" t="s">
        <v>60</v>
      </c>
      <c r="AZ119" s="43" t="s">
        <v>237</v>
      </c>
      <c r="BA119" s="43"/>
      <c r="BB119" s="43" t="s">
        <v>61</v>
      </c>
      <c r="BC119" s="43"/>
      <c r="BD119" s="43"/>
      <c r="BE119" s="43" t="s">
        <v>61</v>
      </c>
      <c r="BF119" s="43"/>
      <c r="BG119" s="43"/>
      <c r="BH119" s="43"/>
      <c r="BI119" s="43"/>
      <c r="BJ119" s="43"/>
      <c r="BK119" s="43"/>
      <c r="BL119" s="43"/>
      <c r="BM119" s="117" t="s">
        <v>62</v>
      </c>
      <c r="BO119" s="45">
        <v>16</v>
      </c>
      <c r="BP119" s="60">
        <v>41</v>
      </c>
      <c r="BQ119" s="61">
        <v>10047309510</v>
      </c>
      <c r="BR119" s="148" t="s">
        <v>585</v>
      </c>
      <c r="BS119" s="149" t="s">
        <v>250</v>
      </c>
      <c r="BT119" s="149" t="s">
        <v>134</v>
      </c>
      <c r="BU119" s="409" t="s">
        <v>60</v>
      </c>
      <c r="BV119" s="646" t="s">
        <v>237</v>
      </c>
      <c r="BW119" s="43"/>
      <c r="BX119" s="43" t="s">
        <v>61</v>
      </c>
      <c r="BY119" s="43">
        <v>20</v>
      </c>
      <c r="BZ119" s="43"/>
      <c r="CA119" s="43" t="s">
        <v>61</v>
      </c>
      <c r="CB119" s="43">
        <v>20</v>
      </c>
      <c r="CC119" s="43">
        <v>13</v>
      </c>
      <c r="CD119" s="43">
        <v>1</v>
      </c>
      <c r="CE119" s="43">
        <v>13</v>
      </c>
      <c r="CF119" s="43"/>
      <c r="CG119" s="43"/>
      <c r="CH119" s="43"/>
      <c r="CI119" s="117">
        <f>BY119+CB119+CE119+CH119</f>
        <v>53</v>
      </c>
    </row>
    <row r="120" spans="1:87" ht="15">
      <c r="A120" s="40"/>
      <c r="B120" s="42" t="s">
        <v>41</v>
      </c>
      <c r="C120" s="40"/>
      <c r="D120" s="39">
        <v>16</v>
      </c>
      <c r="E120" s="41"/>
      <c r="F120" s="40"/>
      <c r="G120" s="62"/>
      <c r="H120" s="72"/>
      <c r="I120" s="72"/>
      <c r="J120" s="72"/>
      <c r="K120" s="72"/>
      <c r="L120" s="72"/>
      <c r="M120" s="72"/>
      <c r="N120" s="72"/>
      <c r="O120" s="72"/>
      <c r="P120" s="72"/>
      <c r="Q120" s="48"/>
      <c r="R120" s="48"/>
      <c r="S120" s="48"/>
      <c r="T120" s="48"/>
      <c r="U120" s="47"/>
      <c r="W120" s="40"/>
      <c r="X120" s="42" t="s">
        <v>41</v>
      </c>
      <c r="Y120" s="40"/>
      <c r="Z120" s="39">
        <v>16</v>
      </c>
      <c r="AA120" s="41"/>
      <c r="AB120" s="40"/>
      <c r="AC120" s="62"/>
      <c r="AD120" s="72"/>
      <c r="AE120" s="486"/>
      <c r="AF120" s="486"/>
      <c r="AG120" s="486"/>
      <c r="AH120" s="72"/>
      <c r="AI120" s="72"/>
      <c r="AJ120" s="72"/>
      <c r="AK120" s="72"/>
      <c r="AL120" s="72"/>
      <c r="AM120" s="48"/>
      <c r="AN120" s="48"/>
      <c r="AO120" s="48"/>
      <c r="AP120" s="48"/>
      <c r="AQ120" s="47"/>
      <c r="AS120" s="40"/>
      <c r="AT120" s="42" t="s">
        <v>41</v>
      </c>
      <c r="AU120" s="40"/>
      <c r="AV120" s="39">
        <v>16</v>
      </c>
      <c r="AW120" s="41"/>
      <c r="AX120" s="40"/>
      <c r="AY120" s="62"/>
      <c r="AZ120" s="72"/>
      <c r="BA120" s="486"/>
      <c r="BB120" s="486"/>
      <c r="BC120" s="486"/>
      <c r="BD120" s="566">
        <v>0.4375</v>
      </c>
      <c r="BE120" s="567"/>
      <c r="BF120" s="567"/>
      <c r="BG120" s="72"/>
      <c r="BH120" s="72"/>
      <c r="BI120" s="48"/>
      <c r="BJ120" s="48"/>
      <c r="BK120" s="48"/>
      <c r="BL120" s="48"/>
      <c r="BM120" s="47"/>
      <c r="BO120" s="40"/>
      <c r="BP120" s="42" t="s">
        <v>41</v>
      </c>
      <c r="BQ120" s="40"/>
      <c r="BR120" s="39">
        <v>16</v>
      </c>
      <c r="BS120" s="41"/>
      <c r="BT120" s="40"/>
      <c r="BU120" s="62"/>
      <c r="BV120" s="445"/>
      <c r="BW120" s="486"/>
      <c r="BX120" s="486"/>
      <c r="BY120" s="486"/>
      <c r="BZ120" s="566">
        <v>0.4375</v>
      </c>
      <c r="CA120" s="567"/>
      <c r="CB120" s="567"/>
      <c r="CC120" s="647" t="s">
        <v>678</v>
      </c>
      <c r="CD120" s="647"/>
      <c r="CE120" s="647"/>
      <c r="CF120" s="48"/>
      <c r="CG120" s="48"/>
      <c r="CH120" s="48"/>
      <c r="CI120" s="47"/>
    </row>
  </sheetData>
  <sortState ref="BP115:CI116">
    <sortCondition ref="BP115"/>
  </sortState>
  <mergeCells count="136">
    <mergeCell ref="BW120:BY120"/>
    <mergeCell ref="BZ120:CB120"/>
    <mergeCell ref="CC74:CE74"/>
    <mergeCell ref="CC35:CE35"/>
    <mergeCell ref="CC120:CE120"/>
    <mergeCell ref="BW99:BY99"/>
    <mergeCell ref="BZ99:CB99"/>
    <mergeCell ref="CC99:CE99"/>
    <mergeCell ref="CF99:CH99"/>
    <mergeCell ref="BO102:CI102"/>
    <mergeCell ref="BO80:CI80"/>
    <mergeCell ref="BW88:BY88"/>
    <mergeCell ref="BO94:CI94"/>
    <mergeCell ref="BP95:CG95"/>
    <mergeCell ref="BO97:CI97"/>
    <mergeCell ref="BO56:CI56"/>
    <mergeCell ref="BW74:BY74"/>
    <mergeCell ref="BZ74:CB74"/>
    <mergeCell ref="BW77:BY77"/>
    <mergeCell ref="BZ77:CB77"/>
    <mergeCell ref="CC77:CE77"/>
    <mergeCell ref="CF77:CH77"/>
    <mergeCell ref="BO51:CI51"/>
    <mergeCell ref="BW53:BY53"/>
    <mergeCell ref="BZ53:CB53"/>
    <mergeCell ref="CC53:CE53"/>
    <mergeCell ref="CF53:CH53"/>
    <mergeCell ref="BO9:CI9"/>
    <mergeCell ref="BW35:BY35"/>
    <mergeCell ref="BZ35:CB35"/>
    <mergeCell ref="BO48:CI48"/>
    <mergeCell ref="BP49:CG49"/>
    <mergeCell ref="BO1:CI1"/>
    <mergeCell ref="BP2:CG2"/>
    <mergeCell ref="BO4:CI4"/>
    <mergeCell ref="BW6:BY6"/>
    <mergeCell ref="BZ6:CB6"/>
    <mergeCell ref="CC6:CE6"/>
    <mergeCell ref="CF6:CH6"/>
    <mergeCell ref="BA120:BC120"/>
    <mergeCell ref="BD120:BF120"/>
    <mergeCell ref="BA88:BC88"/>
    <mergeCell ref="W80:AQ80"/>
    <mergeCell ref="BA77:BC77"/>
    <mergeCell ref="BD77:BF77"/>
    <mergeCell ref="AS80:BM80"/>
    <mergeCell ref="BA99:BC99"/>
    <mergeCell ref="BD99:BF99"/>
    <mergeCell ref="BG99:BI99"/>
    <mergeCell ref="BJ99:BL99"/>
    <mergeCell ref="AS102:BM102"/>
    <mergeCell ref="AT95:BK95"/>
    <mergeCell ref="AS97:BM97"/>
    <mergeCell ref="BD74:BF74"/>
    <mergeCell ref="I77:K77"/>
    <mergeCell ref="L77:N77"/>
    <mergeCell ref="O77:Q77"/>
    <mergeCell ref="R77:T77"/>
    <mergeCell ref="A80:U80"/>
    <mergeCell ref="BG77:BI77"/>
    <mergeCell ref="BJ77:BL77"/>
    <mergeCell ref="BG53:BI53"/>
    <mergeCell ref="BJ53:BL53"/>
    <mergeCell ref="AS56:BM56"/>
    <mergeCell ref="BA74:BC74"/>
    <mergeCell ref="AS94:BM94"/>
    <mergeCell ref="AE120:AG120"/>
    <mergeCell ref="AS1:BM1"/>
    <mergeCell ref="AT2:BK2"/>
    <mergeCell ref="AS4:BM4"/>
    <mergeCell ref="BA6:BC6"/>
    <mergeCell ref="BD6:BF6"/>
    <mergeCell ref="BG6:BI6"/>
    <mergeCell ref="BJ6:BL6"/>
    <mergeCell ref="AS9:BM9"/>
    <mergeCell ref="BA35:BC35"/>
    <mergeCell ref="AS48:BM48"/>
    <mergeCell ref="AT49:BK49"/>
    <mergeCell ref="BD35:BF35"/>
    <mergeCell ref="AS51:BM51"/>
    <mergeCell ref="BA53:BC53"/>
    <mergeCell ref="BD53:BF53"/>
    <mergeCell ref="AH99:AJ99"/>
    <mergeCell ref="AK99:AM99"/>
    <mergeCell ref="AN99:AP99"/>
    <mergeCell ref="A102:U102"/>
    <mergeCell ref="W102:AQ102"/>
    <mergeCell ref="I99:K99"/>
    <mergeCell ref="L99:N99"/>
    <mergeCell ref="O99:Q99"/>
    <mergeCell ref="R99:T99"/>
    <mergeCell ref="AE99:AG99"/>
    <mergeCell ref="A94:U94"/>
    <mergeCell ref="W94:AQ94"/>
    <mergeCell ref="B95:S95"/>
    <mergeCell ref="X95:AO95"/>
    <mergeCell ref="A97:U97"/>
    <mergeCell ref="W97:AQ97"/>
    <mergeCell ref="A56:U56"/>
    <mergeCell ref="W56:AQ56"/>
    <mergeCell ref="AE74:AG74"/>
    <mergeCell ref="AE77:AG77"/>
    <mergeCell ref="AH77:AJ77"/>
    <mergeCell ref="AK77:AM77"/>
    <mergeCell ref="AN77:AP77"/>
    <mergeCell ref="A51:U51"/>
    <mergeCell ref="W51:AQ51"/>
    <mergeCell ref="I53:K53"/>
    <mergeCell ref="L53:N53"/>
    <mergeCell ref="O53:Q53"/>
    <mergeCell ref="R53:T53"/>
    <mergeCell ref="AE53:AG53"/>
    <mergeCell ref="AH53:AJ53"/>
    <mergeCell ref="AK53:AM53"/>
    <mergeCell ref="AN53:AP53"/>
    <mergeCell ref="W9:AQ9"/>
    <mergeCell ref="AE35:AG35"/>
    <mergeCell ref="A48:U48"/>
    <mergeCell ref="W48:AQ48"/>
    <mergeCell ref="B49:S49"/>
    <mergeCell ref="X49:AO49"/>
    <mergeCell ref="A9:U9"/>
    <mergeCell ref="W1:AQ1"/>
    <mergeCell ref="X2:AO2"/>
    <mergeCell ref="W4:AQ4"/>
    <mergeCell ref="AE6:AG6"/>
    <mergeCell ref="AH6:AJ6"/>
    <mergeCell ref="AK6:AM6"/>
    <mergeCell ref="AN6:AP6"/>
    <mergeCell ref="I6:K6"/>
    <mergeCell ref="L6:N6"/>
    <mergeCell ref="O6:Q6"/>
    <mergeCell ref="R6:T6"/>
    <mergeCell ref="A1:U1"/>
    <mergeCell ref="B2:S2"/>
    <mergeCell ref="A4:U4"/>
  </mergeCells>
  <pageMargins left="0.511811023622047" right="0.47244094488188998" top="0.39370078740157499" bottom="0.27559055118110198" header="0.23622047244094499" footer="0.23622047244094499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16</vt:i4>
      </vt:variant>
    </vt:vector>
  </HeadingPairs>
  <TitlesOfParts>
    <vt:vector size="43" baseType="lpstr">
      <vt:lpstr>CTR</vt:lpstr>
      <vt:lpstr>MainP</vt:lpstr>
      <vt:lpstr>Enrol</vt:lpstr>
      <vt:lpstr>WU15</vt:lpstr>
      <vt:lpstr>MU17</vt:lpstr>
      <vt:lpstr>WEE</vt:lpstr>
      <vt:lpstr>MES</vt:lpstr>
      <vt:lpstr>MU15</vt:lpstr>
      <vt:lpstr>M17</vt:lpstr>
      <vt:lpstr>MEE</vt:lpstr>
      <vt:lpstr>SL - Sprint</vt:lpstr>
      <vt:lpstr>RLS 01</vt:lpstr>
      <vt:lpstr>RLS 02</vt:lpstr>
      <vt:lpstr>RLS 03</vt:lpstr>
      <vt:lpstr>RLS 04</vt:lpstr>
      <vt:lpstr>RLS 05</vt:lpstr>
      <vt:lpstr>RLS 06</vt:lpstr>
      <vt:lpstr>RLS 07</vt:lpstr>
      <vt:lpstr>RLS 08</vt:lpstr>
      <vt:lpstr>omnium-ELT</vt:lpstr>
      <vt:lpstr>M-scratch-PR</vt:lpstr>
      <vt:lpstr>W-scratch-PR</vt:lpstr>
      <vt:lpstr>Team sprint</vt:lpstr>
      <vt:lpstr>Keirin</vt:lpstr>
      <vt:lpstr>Madison</vt:lpstr>
      <vt:lpstr>500m - 1km</vt:lpstr>
      <vt:lpstr>omnium-YTH</vt:lpstr>
      <vt:lpstr>'500m - 1km'!Oblast_tisku</vt:lpstr>
      <vt:lpstr>Enrol!Oblast_tisku</vt:lpstr>
      <vt:lpstr>Keirin!Oblast_tisku</vt:lpstr>
      <vt:lpstr>'M-scratch-PR'!Oblast_tisku</vt:lpstr>
      <vt:lpstr>'omnium-ELT'!Oblast_tisku</vt:lpstr>
      <vt:lpstr>'RLS 01'!Oblast_tisku</vt:lpstr>
      <vt:lpstr>'RLS 02'!Oblast_tisku</vt:lpstr>
      <vt:lpstr>'RLS 03'!Oblast_tisku</vt:lpstr>
      <vt:lpstr>'RLS 04'!Oblast_tisku</vt:lpstr>
      <vt:lpstr>'RLS 05'!Oblast_tisku</vt:lpstr>
      <vt:lpstr>'RLS 06'!Oblast_tisku</vt:lpstr>
      <vt:lpstr>'RLS 07'!Oblast_tisku</vt:lpstr>
      <vt:lpstr>'RLS 08'!Oblast_tisku</vt:lpstr>
      <vt:lpstr>'SL - Sprint'!Oblast_tisku</vt:lpstr>
      <vt:lpstr>WEE!Oblast_tisku</vt:lpstr>
      <vt:lpstr>'W-scratch-PR'!Oblast_tisku</vt:lpstr>
    </vt:vector>
  </TitlesOfParts>
  <Company>TU Wien - Studentenversion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Wolfgang Selzer</dc:creator>
  <cp:lastModifiedBy>Vořechovský SONY</cp:lastModifiedBy>
  <cp:lastPrinted>2017-08-25T20:09:27Z</cp:lastPrinted>
  <dcterms:created xsi:type="dcterms:W3CDTF">2008-09-12T18:39:30Z</dcterms:created>
  <dcterms:modified xsi:type="dcterms:W3CDTF">2017-08-25T20:12:53Z</dcterms:modified>
</cp:coreProperties>
</file>